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Stours\Accounts 2021\"/>
    </mc:Choice>
  </mc:AlternateContent>
  <xr:revisionPtr revIDLastSave="0" documentId="13_ncr:1_{477FA034-C4EC-426E-A0CA-32AD5FCFD16E}" xr6:coauthVersionLast="47" xr6:coauthVersionMax="47" xr10:uidLastSave="{00000000-0000-0000-0000-000000000000}"/>
  <bookViews>
    <workbookView xWindow="-108" yWindow="-108" windowWidth="23256" windowHeight="12576" tabRatio="679" xr2:uid="{8E0FC9E1-3CCC-4891-AA8E-B16486EF5029}"/>
  </bookViews>
  <sheets>
    <sheet name="Transactions" sheetId="1" r:id="rId1"/>
    <sheet name="Sheet2" sheetId="8" r:id="rId2"/>
    <sheet name="Bank Reconciliation" sheetId="3" r:id="rId3"/>
    <sheet name="Management Account" sheetId="5" r:id="rId4"/>
    <sheet name="Budget 2022-2023" sheetId="9" r:id="rId5"/>
    <sheet name="Sheet1" sheetId="7" state="hidden" r:id="rId6"/>
    <sheet name="Categories List" sheetId="2" r:id="rId7"/>
    <sheet name="Parameters" sheetId="6" r:id="rId8"/>
  </sheets>
  <externalReferences>
    <externalReference r:id="rId9"/>
  </externalReferences>
  <definedNames>
    <definedName name="BankStatementBalance">Parameters!$F$8</definedName>
    <definedName name="Categories" localSheetId="0">[1]!Table1[[#All],[Category]]</definedName>
    <definedName name="dbTable24">Table24[#All]</definedName>
    <definedName name="ddMonths">'Categories List'!$F$3:$F$15</definedName>
    <definedName name="EndOfPeriod">Parameters!$I$5</definedName>
    <definedName name="_xlnm.Print_Area" localSheetId="3">'Management Account'!$B$1:$G$21</definedName>
    <definedName name="_xlnm.Print_Area" localSheetId="0">Transactions!$A$4:$K$158</definedName>
    <definedName name="YearEnd">Parameters!$F$2</definedName>
    <definedName name="YearStart">Parameters!$D$2</definedName>
  </definedNames>
  <calcPr calcId="191029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5" l="1"/>
  <c r="G5" i="5"/>
  <c r="F6" i="5"/>
  <c r="F5" i="5"/>
  <c r="E6" i="5"/>
  <c r="E5" i="5"/>
  <c r="D6" i="5"/>
  <c r="D5" i="5"/>
  <c r="C25" i="9"/>
  <c r="C17" i="9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155" i="1" l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 l="1"/>
  <c r="N138" i="1" l="1"/>
  <c r="N137" i="1"/>
  <c r="N136" i="1"/>
  <c r="N135" i="1"/>
  <c r="N134" i="1"/>
  <c r="N133" i="1"/>
  <c r="N132" i="1"/>
  <c r="N131" i="1"/>
  <c r="N130" i="1"/>
  <c r="N129" i="1"/>
  <c r="N128" i="1" l="1"/>
  <c r="N127" i="1" l="1"/>
  <c r="N126" i="1"/>
  <c r="N125" i="1"/>
  <c r="N124" i="1"/>
  <c r="N123" i="1"/>
  <c r="N122" i="1"/>
  <c r="N121" i="1"/>
  <c r="N120" i="1"/>
  <c r="N119" i="1"/>
  <c r="N118" i="1" l="1"/>
  <c r="N117" i="1" l="1"/>
  <c r="N116" i="1"/>
  <c r="N115" i="1" l="1"/>
  <c r="N114" i="1" l="1"/>
  <c r="N113" i="1"/>
  <c r="N112" i="1"/>
  <c r="N111" i="1"/>
  <c r="N110" i="1"/>
  <c r="N109" i="1"/>
  <c r="N108" i="1"/>
  <c r="N107" i="1"/>
  <c r="N106" i="1"/>
  <c r="N105" i="1" l="1"/>
  <c r="N104" i="1" l="1"/>
  <c r="N103" i="1"/>
  <c r="N102" i="1"/>
  <c r="N101" i="1"/>
  <c r="N100" i="1"/>
  <c r="N99" i="1"/>
  <c r="N98" i="1"/>
  <c r="N97" i="1"/>
  <c r="N96" i="1"/>
  <c r="N95" i="1"/>
  <c r="N94" i="1" l="1"/>
  <c r="N93" i="1"/>
  <c r="N92" i="1"/>
  <c r="N91" i="1" l="1"/>
  <c r="N90" i="1"/>
  <c r="N89" i="1"/>
  <c r="C8" i="5" l="1"/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43" i="1" l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4" i="1" l="1"/>
  <c r="E6" i="3" l="1"/>
  <c r="N7" i="1" l="1"/>
  <c r="N6" i="1"/>
  <c r="N5" i="1"/>
  <c r="H9" i="7"/>
  <c r="J6" i="7"/>
  <c r="J7" i="7"/>
  <c r="J2" i="7"/>
  <c r="J8" i="7"/>
  <c r="J9" i="7"/>
  <c r="J5" i="7"/>
  <c r="J4" i="7"/>
  <c r="J10" i="7"/>
  <c r="J11" i="7"/>
  <c r="J3" i="7"/>
  <c r="J1" i="7"/>
  <c r="H10" i="7"/>
  <c r="C15" i="5" l="1"/>
  <c r="G2" i="5"/>
  <c r="E8" i="3" l="1"/>
  <c r="J5" i="6"/>
  <c r="F5" i="6"/>
  <c r="F4" i="6"/>
  <c r="J4" i="6"/>
  <c r="D13" i="5" l="1"/>
  <c r="D12" i="5"/>
  <c r="D4" i="5"/>
  <c r="D3" i="5"/>
  <c r="D7" i="5"/>
  <c r="I5" i="6"/>
  <c r="E4" i="5"/>
  <c r="E3" i="5"/>
  <c r="E7" i="5"/>
  <c r="D8" i="5" l="1"/>
  <c r="D15" i="5"/>
  <c r="F3" i="5"/>
  <c r="G3" i="5"/>
  <c r="F2" i="5"/>
  <c r="E2" i="5"/>
  <c r="D2" i="5"/>
  <c r="F1" i="5"/>
  <c r="J158" i="1" l="1"/>
  <c r="H158" i="1"/>
  <c r="G158" i="1"/>
  <c r="E10" i="3" l="1"/>
  <c r="G4" i="5"/>
  <c r="F4" i="5"/>
  <c r="G7" i="5"/>
  <c r="F7" i="5"/>
  <c r="G8" i="5" l="1"/>
  <c r="A12" i="3"/>
  <c r="E12" i="3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K5" i="1"/>
  <c r="M16" i="1" l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K6" i="1"/>
  <c r="K7" i="1" s="1"/>
  <c r="M65" i="1" l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M91" i="1" l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E8" i="5"/>
  <c r="M125" i="1" l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F8" i="5"/>
</calcChain>
</file>

<file path=xl/sharedStrings.xml><?xml version="1.0" encoding="utf-8"?>
<sst xmlns="http://schemas.openxmlformats.org/spreadsheetml/2006/main" count="412" uniqueCount="169">
  <si>
    <t>Document Date</t>
  </si>
  <si>
    <t>Payt. Sched. Month</t>
  </si>
  <si>
    <t>Payee</t>
  </si>
  <si>
    <t>Doc. Ref.</t>
  </si>
  <si>
    <t>VAT Included</t>
  </si>
  <si>
    <t>Expense Amount</t>
  </si>
  <si>
    <t>Exp. Not Yet Paid</t>
  </si>
  <si>
    <t>Receipt Amount</t>
  </si>
  <si>
    <t>Balance B/Fwd.</t>
  </si>
  <si>
    <t>Precept</t>
  </si>
  <si>
    <t>Clerk's Wages</t>
  </si>
  <si>
    <t>Grass Cutting</t>
  </si>
  <si>
    <t>Clerk's Expenses</t>
  </si>
  <si>
    <t>Grants &amp; Donations</t>
  </si>
  <si>
    <t>Neighbourhood Plan</t>
  </si>
  <si>
    <t>Membership Fees</t>
  </si>
  <si>
    <t>Training &amp; Seminars</t>
  </si>
  <si>
    <t>Audit &amp; Governance</t>
  </si>
  <si>
    <t>Other Maintenance</t>
  </si>
  <si>
    <t>Parish Council expenses</t>
  </si>
  <si>
    <t>Insurance</t>
  </si>
  <si>
    <t>Hall Hire</t>
  </si>
  <si>
    <t>Stationery</t>
  </si>
  <si>
    <t>CategoryTable</t>
  </si>
  <si>
    <t>Name</t>
  </si>
  <si>
    <t>Section</t>
  </si>
  <si>
    <t>BS</t>
  </si>
  <si>
    <t>Exp</t>
  </si>
  <si>
    <t>Inc</t>
  </si>
  <si>
    <t>Detail</t>
  </si>
  <si>
    <t>Cash Book Balance</t>
  </si>
  <si>
    <t>Cleared the Bank</t>
  </si>
  <si>
    <t>Bank Balance</t>
  </si>
  <si>
    <t>Bank Reconciliation as at:</t>
  </si>
  <si>
    <t>Balance per Bank Statement</t>
  </si>
  <si>
    <t>Add back Uncleared Payments:</t>
  </si>
  <si>
    <t>Deduct Unbanked Receipts:</t>
  </si>
  <si>
    <t>Grand Total</t>
  </si>
  <si>
    <t>Apr</t>
  </si>
  <si>
    <t>May</t>
  </si>
  <si>
    <t>Jul</t>
  </si>
  <si>
    <t>Sep</t>
  </si>
  <si>
    <t>Oct</t>
  </si>
  <si>
    <t>Nov</t>
  </si>
  <si>
    <t>Jan</t>
  </si>
  <si>
    <t>Feb</t>
  </si>
  <si>
    <t>Mar</t>
  </si>
  <si>
    <t>Row Labels</t>
  </si>
  <si>
    <t>Expenditure</t>
  </si>
  <si>
    <t>Income</t>
  </si>
  <si>
    <t>Periods</t>
  </si>
  <si>
    <t>VAT Refund</t>
  </si>
  <si>
    <t>MonthNo</t>
  </si>
  <si>
    <t>Abbrev.</t>
  </si>
  <si>
    <t>Jun</t>
  </si>
  <si>
    <t>Aug</t>
  </si>
  <si>
    <t>Dec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</si>
  <si>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</si>
  <si>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</si>
  <si>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</si>
  <si>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</si>
  <si>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</si>
  <si>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</si>
  <si>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</si>
  <si>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</si>
  <si>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</si>
  <si>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</si>
  <si>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</si>
  <si>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MonthName</t>
  </si>
  <si>
    <t>Apr [Next Yr]</t>
  </si>
  <si>
    <t>Next April</t>
  </si>
  <si>
    <t>Reporting Period:</t>
  </si>
  <si>
    <t>From:</t>
  </si>
  <si>
    <t>To</t>
  </si>
  <si>
    <t>Financial Year</t>
  </si>
  <si>
    <t>PeriodNumber</t>
  </si>
  <si>
    <t>Miscellaneous (Inc)</t>
  </si>
  <si>
    <t>Categories In Use This Year</t>
  </si>
  <si>
    <t>End of</t>
  </si>
  <si>
    <t>Period</t>
  </si>
  <si>
    <t>Period No.</t>
  </si>
  <si>
    <t>Amount Paid</t>
  </si>
  <si>
    <t xml:space="preserve">Accounting Period to  </t>
  </si>
  <si>
    <t>Amount Received</t>
  </si>
  <si>
    <t>Addition on Income Total - omits £57</t>
  </si>
  <si>
    <t>Modify headings</t>
  </si>
  <si>
    <t>Budget Proportion</t>
  </si>
  <si>
    <t>Explain dates and Year</t>
  </si>
  <si>
    <t>Remove brackets on (Adverse)</t>
  </si>
  <si>
    <t>Make header light blue - leave Income at green</t>
  </si>
  <si>
    <t>Cask book spelling - Bank Rec</t>
  </si>
  <si>
    <t>Balance per Cash Book:</t>
  </si>
  <si>
    <t>The above has been done.  Now to do:</t>
  </si>
  <si>
    <t>Updates to do now:</t>
  </si>
  <si>
    <t>Update data validation on Categories in:</t>
  </si>
  <si>
    <t>Transactions data lines</t>
  </si>
  <si>
    <t>Source string is =INDIRECT("CategoryTable[Name]")</t>
  </si>
  <si>
    <t>Take copy of latest version and remove transactions, then test a couple of lines</t>
  </si>
  <si>
    <t>Mgt Accts column A, plus extra rows downwards (unless using copy of latest version)</t>
  </si>
  <si>
    <t>Send PDF sample to Carol</t>
  </si>
  <si>
    <t xml:space="preserve">Balance </t>
  </si>
  <si>
    <t xml:space="preserve">Dorset Council </t>
  </si>
  <si>
    <t>Receipt</t>
  </si>
  <si>
    <t>Budget</t>
  </si>
  <si>
    <t>British Legion</t>
  </si>
  <si>
    <t>exp</t>
  </si>
  <si>
    <t>Church Main Fund</t>
  </si>
  <si>
    <t>Clerks Pension</t>
  </si>
  <si>
    <t>Contingency</t>
  </si>
  <si>
    <t>Councillors exp</t>
  </si>
  <si>
    <t>Grass cutting MH</t>
  </si>
  <si>
    <t>Health &amp; Safety</t>
  </si>
  <si>
    <t>bank interest</t>
  </si>
  <si>
    <t>inc</t>
  </si>
  <si>
    <t xml:space="preserve">Motcombe Meadows </t>
  </si>
  <si>
    <t>Street lights New</t>
  </si>
  <si>
    <t>Street Lights Maint</t>
  </si>
  <si>
    <t>Street Lights Supply</t>
  </si>
  <si>
    <t>Play Area</t>
  </si>
  <si>
    <t>other projects</t>
  </si>
  <si>
    <t>Other recreaton main</t>
  </si>
  <si>
    <t>Roads</t>
  </si>
  <si>
    <t xml:space="preserve">Saving bond </t>
  </si>
  <si>
    <t>Subscriptions</t>
  </si>
  <si>
    <t xml:space="preserve">War Memorial </t>
  </si>
  <si>
    <t>Website</t>
  </si>
  <si>
    <t>Election cost</t>
  </si>
  <si>
    <t>yes</t>
  </si>
  <si>
    <t>Pension</t>
  </si>
  <si>
    <t>Play Area in</t>
  </si>
  <si>
    <t>Village Maintenance</t>
  </si>
  <si>
    <t>Grass Cutting/tree/footpath</t>
  </si>
  <si>
    <t>Trees and roads</t>
  </si>
  <si>
    <t>(blank)</t>
  </si>
  <si>
    <t>1 year bond</t>
  </si>
  <si>
    <t>30 day notice account</t>
  </si>
  <si>
    <t xml:space="preserve"> </t>
  </si>
  <si>
    <t>Listings</t>
  </si>
  <si>
    <t>Travel costs</t>
  </si>
  <si>
    <t>Play area new proj</t>
  </si>
  <si>
    <t>Projects</t>
  </si>
  <si>
    <t>Grants/donations</t>
  </si>
  <si>
    <t>One year bond interest</t>
  </si>
  <si>
    <t>National Insu employer</t>
  </si>
  <si>
    <t>Employers NI</t>
  </si>
  <si>
    <t xml:space="preserve">Allistair </t>
  </si>
  <si>
    <t>Allistair out</t>
  </si>
  <si>
    <t>30th March 2021</t>
  </si>
  <si>
    <t xml:space="preserve">Village Maintenance </t>
  </si>
  <si>
    <t>Balance carried forward</t>
  </si>
  <si>
    <t>Projects/reserves</t>
  </si>
  <si>
    <t>Funds allocated to category inc funds from previous year</t>
  </si>
  <si>
    <t>Proposed Budget for 2022-2023</t>
  </si>
  <si>
    <t>Funds available as October 2021</t>
  </si>
  <si>
    <t>Spent to date</t>
  </si>
  <si>
    <t>Estimated cost for EOY</t>
  </si>
  <si>
    <t>Condingency</t>
  </si>
  <si>
    <t>Reserved for projects</t>
  </si>
  <si>
    <t>estimated Funds available end of year</t>
  </si>
  <si>
    <t>Proposed budget for 2022-2023</t>
  </si>
  <si>
    <t>Church £1000.00</t>
  </si>
  <si>
    <t xml:space="preserve"> Budget 2022/2023</t>
  </si>
  <si>
    <t>Guy Gilding</t>
  </si>
  <si>
    <t>SID Dep Aug to Oct (ws)</t>
  </si>
  <si>
    <t>SID dep Nov /Jan WS</t>
  </si>
  <si>
    <t>West Stour Church</t>
  </si>
  <si>
    <t>Grant</t>
  </si>
  <si>
    <t>West Stour Village Hall</t>
  </si>
  <si>
    <t xml:space="preserve">West Stour Village Hall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</si>
</sst>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dd\-mmm\-yyyy"/>
    <numFmt numFmtId="166" formatCode="mmm"/>
    <numFmt numFmtId="167" formatCode="[$-F800]dddd\,\ mmmm\ dd\,\ yyyy"/>
    <numFmt numFmtId="168" formatCode="&quot;£&quot;#,##0.00"/>
    <numFmt numFmtId="169" formatCode="&quot;£&quot;#,##0"/>
    <numFmt numFmtId="170" formatCode="_-* #,##0_-;\-* #,##0_-;_-* &quot;-&quot;??_-;_-@_-"/>
    <numFmt numFmtId="171" formatCode="dd\ mmmm\ yyyy"/>
    <numFmt numFmtId="172" formatCode="_(&quot;£&quot;* #,##0.00_);_(&quot;£&quot;* \(#,##0.00\);_(&quot;£&quot;* &quot;-&quot;??_);_(@_)"/>
    <numFmt numFmtId="173" formatCode="_-&quot;£&quot;* #,##0_-;\-&quot;£&quot;* #,##0_-;_-&quot;£&quot;* &quot;-&quot;??_-;_-@_-"/>
    <numFmt numFmtId="174" formatCode="_-[$£-809]* #,##0.000_-;\-[$£-809]* #,##0.0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1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wrapText="1"/>
    </xf>
    <xf numFmtId="43" fontId="0" fillId="0" borderId="0" xfId="1" applyFont="1"/>
    <xf numFmtId="15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2" fillId="0" borderId="1" xfId="2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 vertical="center" wrapText="1"/>
    </xf>
    <xf numFmtId="2" fontId="5" fillId="0" borderId="0" xfId="1" applyNumberFormat="1" applyFont="1"/>
    <xf numFmtId="168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169" fontId="0" fillId="0" borderId="0" xfId="0" applyNumberFormat="1"/>
    <xf numFmtId="169" fontId="2" fillId="4" borderId="1" xfId="2" applyNumberFormat="1" applyFill="1" applyAlignment="1">
      <alignment horizontal="center" vertical="center" wrapText="1"/>
    </xf>
    <xf numFmtId="0" fontId="4" fillId="0" borderId="2" xfId="3"/>
    <xf numFmtId="169" fontId="4" fillId="0" borderId="2" xfId="3" applyNumberFormat="1"/>
    <xf numFmtId="0" fontId="0" fillId="3" borderId="3" xfId="0" applyFont="1" applyFill="1" applyBorder="1"/>
    <xf numFmtId="0" fontId="0" fillId="0" borderId="3" xfId="0" applyFont="1" applyBorder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wrapText="1"/>
    </xf>
    <xf numFmtId="0" fontId="3" fillId="2" borderId="0" xfId="0" applyFont="1" applyFill="1" applyBorder="1"/>
    <xf numFmtId="0" fontId="0" fillId="0" borderId="0" xfId="0" applyAlignment="1">
      <alignment wrapText="1"/>
    </xf>
    <xf numFmtId="169" fontId="0" fillId="0" borderId="0" xfId="0" applyNumberFormat="1" applyBorder="1"/>
    <xf numFmtId="0" fontId="2" fillId="0" borderId="6" xfId="2" applyBorder="1"/>
    <xf numFmtId="0" fontId="2" fillId="0" borderId="7" xfId="2" applyBorder="1"/>
    <xf numFmtId="14" fontId="0" fillId="0" borderId="8" xfId="0" applyNumberFormat="1" applyBorder="1"/>
    <xf numFmtId="0" fontId="0" fillId="0" borderId="9" xfId="0" applyBorder="1"/>
    <xf numFmtId="0" fontId="0" fillId="0" borderId="8" xfId="0" applyBorder="1"/>
    <xf numFmtId="0" fontId="2" fillId="0" borderId="10" xfId="2" applyBorder="1"/>
    <xf numFmtId="0" fontId="0" fillId="0" borderId="11" xfId="0" applyBorder="1"/>
    <xf numFmtId="14" fontId="0" fillId="5" borderId="11" xfId="0" applyNumberFormat="1" applyFill="1" applyBorder="1"/>
    <xf numFmtId="0" fontId="0" fillId="0" borderId="11" xfId="0" applyBorder="1" applyAlignment="1">
      <alignment horizontal="center" vertical="center"/>
    </xf>
    <xf numFmtId="14" fontId="0" fillId="5" borderId="12" xfId="0" applyNumberFormat="1" applyFill="1" applyBorder="1"/>
    <xf numFmtId="0" fontId="2" fillId="0" borderId="13" xfId="2" applyBorder="1"/>
    <xf numFmtId="0" fontId="0" fillId="0" borderId="14" xfId="0" applyBorder="1"/>
    <xf numFmtId="0" fontId="7" fillId="0" borderId="15" xfId="5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8" xfId="5" applyBorder="1"/>
    <xf numFmtId="0" fontId="0" fillId="5" borderId="18" xfId="0" applyFill="1" applyBorder="1"/>
    <xf numFmtId="0" fontId="0" fillId="0" borderId="19" xfId="0" applyBorder="1"/>
    <xf numFmtId="167" fontId="4" fillId="0" borderId="20" xfId="0" applyNumberFormat="1" applyFont="1" applyBorder="1"/>
    <xf numFmtId="168" fontId="0" fillId="5" borderId="0" xfId="0" applyNumberFormat="1" applyFill="1"/>
    <xf numFmtId="168" fontId="8" fillId="0" borderId="0" xfId="0" applyNumberFormat="1" applyFont="1"/>
    <xf numFmtId="170" fontId="5" fillId="0" borderId="0" xfId="1" applyNumberFormat="1" applyFont="1"/>
    <xf numFmtId="168" fontId="4" fillId="0" borderId="21" xfId="0" applyNumberFormat="1" applyFont="1" applyBorder="1"/>
    <xf numFmtId="0" fontId="0" fillId="0" borderId="0" xfId="0" applyNumberFormat="1"/>
    <xf numFmtId="0" fontId="5" fillId="0" borderId="0" xfId="1" applyNumberFormat="1" applyFont="1"/>
    <xf numFmtId="43" fontId="9" fillId="0" borderId="0" xfId="1" applyFont="1"/>
    <xf numFmtId="2" fontId="10" fillId="0" borderId="0" xfId="1" applyNumberFormat="1" applyFont="1"/>
    <xf numFmtId="170" fontId="10" fillId="0" borderId="0" xfId="1" applyNumberFormat="1" applyFont="1"/>
    <xf numFmtId="168" fontId="0" fillId="0" borderId="0" xfId="0" applyNumberFormat="1" applyFill="1"/>
    <xf numFmtId="43" fontId="0" fillId="0" borderId="0" xfId="0" applyNumberFormat="1" applyFont="1" applyAlignment="1">
      <alignment horizontal="right" vertical="center" wrapText="1"/>
    </xf>
    <xf numFmtId="0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43" fontId="0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1" fillId="7" borderId="0" xfId="0" applyFont="1" applyFill="1"/>
    <xf numFmtId="15" fontId="0" fillId="7" borderId="0" xfId="0" applyNumberFormat="1" applyFill="1"/>
    <xf numFmtId="49" fontId="0" fillId="7" borderId="0" xfId="0" applyNumberFormat="1" applyFill="1" applyAlignment="1">
      <alignment wrapText="1"/>
    </xf>
    <xf numFmtId="172" fontId="0" fillId="0" borderId="0" xfId="0" applyNumberFormat="1"/>
    <xf numFmtId="173" fontId="0" fillId="0" borderId="0" xfId="0" applyNumberFormat="1"/>
    <xf numFmtId="173" fontId="0" fillId="0" borderId="0" xfId="1" applyNumberFormat="1" applyFont="1"/>
    <xf numFmtId="173" fontId="0" fillId="7" borderId="0" xfId="1" applyNumberFormat="1" applyFont="1" applyFill="1"/>
    <xf numFmtId="43" fontId="1" fillId="0" borderId="0" xfId="1"/>
    <xf numFmtId="43" fontId="12" fillId="0" borderId="0" xfId="1" applyFont="1"/>
    <xf numFmtId="44" fontId="1" fillId="0" borderId="0" xfId="6"/>
    <xf numFmtId="43" fontId="1" fillId="7" borderId="0" xfId="1" applyFill="1"/>
    <xf numFmtId="49" fontId="0" fillId="0" borderId="0" xfId="0" applyNumberFormat="1" applyBorder="1" applyAlignment="1">
      <alignment wrapText="1"/>
    </xf>
    <xf numFmtId="174" fontId="0" fillId="0" borderId="0" xfId="6" applyNumberFormat="1" applyFont="1"/>
    <xf numFmtId="8" fontId="0" fillId="0" borderId="0" xfId="0" applyNumberFormat="1"/>
    <xf numFmtId="0" fontId="4" fillId="0" borderId="0" xfId="0" applyFont="1"/>
    <xf numFmtId="0" fontId="11" fillId="0" borderId="0" xfId="0" applyFont="1" applyBorder="1"/>
    <xf numFmtId="169" fontId="4" fillId="0" borderId="21" xfId="3" applyNumberFormat="1" applyBorder="1"/>
    <xf numFmtId="171" fontId="6" fillId="0" borderId="0" xfId="4" applyNumberFormat="1" applyBorder="1" applyAlignment="1">
      <alignment horizontal="left" vertical="center"/>
    </xf>
    <xf numFmtId="0" fontId="0" fillId="0" borderId="0" xfId="0" applyBorder="1" applyAlignment="1"/>
    <xf numFmtId="0" fontId="2" fillId="6" borderId="10" xfId="2" applyFill="1" applyBorder="1" applyAlignment="1">
      <alignment horizontal="center" vertical="center" wrapText="1"/>
    </xf>
    <xf numFmtId="0" fontId="2" fillId="6" borderId="11" xfId="2" applyFill="1" applyBorder="1" applyAlignment="1">
      <alignment horizontal="center" vertical="center" wrapText="1"/>
    </xf>
    <xf numFmtId="169" fontId="7" fillId="6" borderId="11" xfId="2" applyNumberFormat="1" applyFont="1" applyFill="1" applyBorder="1" applyAlignment="1">
      <alignment horizontal="center" vertical="center" wrapText="1"/>
    </xf>
    <xf numFmtId="168" fontId="4" fillId="0" borderId="0" xfId="0" applyNumberFormat="1" applyFont="1"/>
    <xf numFmtId="0" fontId="0" fillId="0" borderId="0" xfId="1" applyNumberFormat="1" applyFont="1"/>
    <xf numFmtId="0" fontId="4" fillId="0" borderId="22" xfId="3" applyBorder="1"/>
    <xf numFmtId="169" fontId="4" fillId="0" borderId="0" xfId="3" applyNumberFormat="1" applyBorder="1"/>
    <xf numFmtId="0" fontId="4" fillId="0" borderId="0" xfId="3" applyBorder="1"/>
    <xf numFmtId="0" fontId="0" fillId="0" borderId="0" xfId="0" applyBorder="1"/>
    <xf numFmtId="0" fontId="4" fillId="0" borderId="21" xfId="3" applyBorder="1"/>
    <xf numFmtId="168" fontId="4" fillId="0" borderId="21" xfId="3" applyNumberFormat="1" applyBorder="1"/>
    <xf numFmtId="44" fontId="4" fillId="0" borderId="0" xfId="6" applyFont="1"/>
    <xf numFmtId="0" fontId="6" fillId="0" borderId="0" xfId="4" quotePrefix="1" applyBorder="1" applyAlignment="1">
      <alignment horizontal="right" vertical="center"/>
    </xf>
  </cellXfs>
  <cellStyles count="7">
    <cellStyle name="Comma" xfId="1" builtinId="3"/>
    <cellStyle name="Currency" xfId="6" builtinId="4"/>
    <cellStyle name="Heading 1" xfId="4" builtinId="16"/>
    <cellStyle name="Heading 2" xfId="2" builtinId="17"/>
    <cellStyle name="Heading 3" xfId="5" builtinId="18"/>
    <cellStyle name="Normal" xfId="0" builtinId="0"/>
    <cellStyle name="Total" xfId="3" builtinId="2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70" formatCode="_-* #,##0_-;\-* #,##0_-;_-* &quot;-&quot;??_-;_-@_-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166" formatCode="mmm"/>
    </dxf>
    <dxf>
      <numFmt numFmtId="166" formatCode="mmm"/>
      <alignment horizontal="right" vertical="bottom" textRotation="0" wrapText="0" indent="0" justifyLastLine="0" shrinkToFit="0" readingOrder="0"/>
    </dxf>
    <dxf>
      <numFmt numFmtId="20" formatCode="dd\-mmm\-yy"/>
    </dxf>
    <dxf>
      <numFmt numFmtId="165" formatCode="dd\-mmm\-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tcombe%20PC/Account%20and%20Budget/accounts%202019-20/MPC%20Accounts%20Sched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ook"/>
      <sheetName val="Budget"/>
      <sheetName val="Lists"/>
      <sheetName val="Sandbox"/>
      <sheetName val="Management Statement"/>
      <sheetName val="MPC Accounts Schedul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Baker" refreshedDate="43664.401164930554" createdVersion="6" refreshedVersion="6" minRefreshableVersion="3" recordCount="19" xr:uid="{CBBAE5B2-06E8-489E-92F5-E221109D85C4}">
  <cacheSource type="worksheet">
    <worksheetSource name="Table24[[ ]]"/>
  </cacheSource>
  <cacheFields count="1">
    <cacheField name="Category" numFmtId="49">
      <sharedItems containsBlank="1" count="17">
        <s v="Balance B/Fwd."/>
        <s v="Precept"/>
        <s v="Clerk's Wages"/>
        <s v="Training &amp; Seminars"/>
        <s v="Neighbourhood Plan"/>
        <s v="Membership Fees"/>
        <s v="Grass Cutting"/>
        <s v="Other Maintenance"/>
        <s v="Clerk's Expenses"/>
        <s v="Parish Council expenses"/>
        <s v="Insurance"/>
        <m u="1"/>
        <s v="Miscellaneous (Inc)" u="1"/>
        <s v="Audit &amp; Governance" u="1"/>
        <s v="Stationery" u="1"/>
        <s v="Grants &amp; Donations" u="1"/>
        <s v="Hall Hir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a Phillips" refreshedDate="44370.602905671294" createdVersion="6" refreshedVersion="7" minRefreshableVersion="3" recordCount="153" xr:uid="{DBFDE8B8-8882-406A-94A4-CA8BAFE05E72}">
  <cacheSource type="worksheet">
    <worksheetSource name="Table24"/>
  </cacheSource>
  <cacheFields count="14">
    <cacheField name="Document Date" numFmtId="0">
      <sharedItems containsNonDate="0" containsDate="1" containsString="0" containsBlank="1" minDate="2019-04-01T00:00:00" maxDate="2020-04-02T00:00:00"/>
    </cacheField>
    <cacheField name="Payt. Sched. Month" numFmtId="166">
      <sharedItems containsBlank="1"/>
    </cacheField>
    <cacheField name="Payee" numFmtId="0">
      <sharedItems containsBlank="1" count="191">
        <s v="Balance "/>
        <s v="Dorset Council "/>
        <m/>
        <s v="Dee Worlock" u="1"/>
        <s v="Phillips repair cost play area" u="1"/>
        <s v="SSE new lights project" u="1"/>
        <s v="DAPTC " u="1"/>
        <s v="Lottery Grant" u="1"/>
        <s v="Ministry of Play" u="1"/>
        <s v="Motcombe Methodist Chur" u="1"/>
        <s v="N Phillips  Air Ambulance Dog day" u="1"/>
        <s v="Home Start" u="1"/>
        <s v="Pro-print" u="1"/>
        <s v="Vision ICt website " u="1"/>
        <s v="N Phillips expenses " u="1"/>
        <s v="Rapid Account Ltd internal audit" u="1"/>
        <s v="T Signs" u="1"/>
        <s v="N Phillips Clerk exp Jan" u="1"/>
        <s v="Community First Trading" u="1"/>
        <s v="Ministry of Play " u="1"/>
        <s v="Dorset Council precept" u="1"/>
        <s v="Chris Berwick Ltd" u="1"/>
        <s v="Langers &amp; Sons May" u="1"/>
        <s v="Air Ambulance working dog fun day" u="1"/>
        <s v="Motcombe United " u="1"/>
        <s v="Langers and Sons" u="1"/>
        <s v="Southern Electric" u="1"/>
        <s v="N Phillips Cilca Course" u="1"/>
        <s v="Normtec" u="1"/>
        <s v="Peter Mouncey" u="1"/>
        <s v="St Mary's Church" u="1"/>
        <s v="Community First" u="1"/>
        <s v="Ministry of Play Ltd - see saw" u="1"/>
        <s v="Cllr C Gale bench" u="1"/>
        <s v="SSE contracting " u="1"/>
        <s v="Tom Carter" u="1"/>
        <s v="Motcombe Allotment Ass" u="1"/>
        <s v="N Phillips wages June" u="1"/>
        <s v="N Phillips wages for May" u="1"/>
        <s v="Dorset Sign Co" u="1"/>
        <s v="T Signs play area" u="1"/>
        <s v="Mr J Phillipson" u="1"/>
        <s v="Motcombe Parent Teacher Ass" u="1"/>
        <s v="bank transfer to I year fixed rate" u="1"/>
        <s v="K M P" u="1"/>
        <s v="N Phillps expenses" u="1"/>
        <s v="Cllr S Rogers MM" u="1"/>
        <s v="N Phillips wages May s/o" u="1"/>
        <s v="N Phillips condolance for Mr Leask" u="1"/>
        <s v="PKF littlejohn " u="1"/>
        <s v="Dorset Council dog signs" u="1"/>
        <s v="The Royal British Legion " u="1"/>
        <s v="Allotment Association rent" u="1"/>
        <s v="N Phillips wages July s/o" u="1"/>
        <s v="N Phillips exp" u="1"/>
        <s v="Southern Electric Main" u="1"/>
        <s v="Wi dontaiton NDP" u="1"/>
        <s v="N Phillips wages so" u="1"/>
        <s v="N Phillips " u="1"/>
        <s v="Mr Mauleverer" u="1"/>
        <s v="Nest " u="1"/>
        <s v="Suqdey" u="1"/>
        <s v="GeoXphere Ltd - NDP maps" u="1"/>
        <s v="N Phillips wages March s/o" u="1"/>
        <s v="Bryanston Club" u="1"/>
        <s v="Roberts" u="1"/>
        <s v="N Phillips training" u="1"/>
        <s v="Southern Electric contracting" u="1"/>
        <s v="Motcombe Memorial Hall " u="1"/>
        <s v="N Phillips clerk exp may &amp; june" u="1"/>
        <s v="HMR NI" u="1"/>
        <s v="Motcombe Beavers" u="1"/>
        <s v="Motcombe Memorial Hall" u="1"/>
        <s v="Motcombe Villge Hall " u="1"/>
        <s v="Clerk Expenses April" u="1"/>
        <s v="viking direct" u="1"/>
        <s v="Cllr D Worlock " u="1"/>
        <s v="N Phillips repayment" u="1"/>
        <s v="N Phillips wages" u="1"/>
        <s v="Mr J Baker " u="1"/>
        <s v="Motcombe Beaver Colony" u="1"/>
        <s v="Langers &amp; Sons " u="1"/>
        <s v="PKF external audit" u="1"/>
        <s v="N Phillips - Norton Security" u="1"/>
        <s v="Savills" u="1"/>
        <s v="Bourton Fencing LTD" u="1"/>
        <s v="Stepen Coles" u="1"/>
        <s v="Motcombe Scout Group" u="1"/>
        <s v="Allotment Association donation bench" u="1"/>
        <s v="A F Rymell" u="1"/>
        <s v="DAPTC conference" u="1"/>
        <s v="Ryan" u="1"/>
        <s v="Information Commissioners " u="1"/>
        <s v="N Phillips Council exp" u="1"/>
        <s v="Royal British Legion" u="1"/>
        <s v="HMR" u="1"/>
        <s v="HM Revenue " u="1"/>
        <s v="Seafarers UK" u="1"/>
        <s v="BTC refund" u="1"/>
        <s v="Groundwork grant " u="1"/>
        <s v="Blandford Town Council" u="1"/>
        <s v="Arnold Coffer" u="1"/>
        <s v=" N Phillips wages" u="1"/>
        <s v="one man &amp; his mower" u="1"/>
        <s v="Motcombe Memorial Hall hire" u="1"/>
        <s v="John and Liz Porch" u="1"/>
        <s v="Zurich insurance" u="1"/>
        <s v="Nest" u="1"/>
        <s v="Motcombe Cub Pack" u="1"/>
        <s v="DAPTC" u="1"/>
        <s v="Motcombe seniors lunch" u="1"/>
        <s v="N phillips" u="1"/>
        <s v="Lloyds transfer" u="1"/>
        <s v="Cllr Peter Mouncey" u="1"/>
        <s v="N Phillips clerk exp July and Aug" u="1"/>
        <s v="Mr S J Stokes" u="1"/>
        <s v="Savills phone box rent" u="1"/>
        <s v="cash donation " u="1"/>
        <s v="Nest Pension" u="1"/>
        <s v="Saumarez" u="1"/>
        <s v="Crabb" u="1"/>
        <s v="N Phillips stationery" u="1"/>
        <s v="C Tompsett Phone Box" u="1"/>
        <s v="annual phone bill N Phillips" u="1"/>
        <s v="Lloyds " u="1"/>
        <s v="N Phillips wages April s/o" u="1"/>
        <s v="Bourton Fencing" u="1"/>
        <s v="Motcombe Mem Hall" u="1"/>
        <s v="Cllr Simon Rogers" u="1"/>
        <s v="Mr T Crabb - fabriacte post" u="1"/>
        <s v="Cllr B Mauleverer" u="1"/>
        <s v="HMRC Employers May and June" u="1"/>
        <s v="Royal British Legion " u="1"/>
        <s v="Viking Direct - ink and paper" u="1"/>
        <s v="N Phillips wages may" u="1"/>
        <s v="Dorset Planning Consultant" u="1"/>
        <s v="N Phillips speed gun" u="1"/>
        <s v="refund BTC" u="1"/>
        <s v="Cllr Phillipson " u="1"/>
        <s v="Clerk" u="1"/>
        <s v="Wiltshire Council " u="1"/>
        <s v="Rospa play area check urgent" u="1"/>
        <s v="CILCA" u="1"/>
        <s v="SSE Electric" u="1"/>
        <s v="NBB recyled furniture" u="1"/>
        <s v="Southern Electric supply" u="1"/>
        <s v="Cllr J Taylor" u="1"/>
        <s v="N Phillips wages June s/o" u="1"/>
        <s v="NDDC" u="1"/>
        <s v="N Phillips repairs defib" u="1"/>
        <s v="Craigmile" u="1"/>
        <s v="Motcocmbe Methodist Chur" u="1"/>
        <s v="Ministry of Play Ltd - dec" u="1"/>
        <s v="J Baker" u="1"/>
        <s v="BT phone bill " u="1"/>
        <s v="H M Revenue " u="1"/>
        <s v="Jenny Horsfield" u="1"/>
        <s v="N Phillips clerk exp" u="1"/>
        <s v="Citizens Advice Bureau" u="1"/>
        <s v="MMH hall hire" u="1"/>
        <s v="Cllr Nolan Council" u="1"/>
        <s v="SEB" u="1"/>
        <s v="Cllr C Conlons" u="1"/>
        <s v="ICo data protection" u="1"/>
        <s v="Donation for Church " u="1"/>
        <s v="Bryanston School" u="1"/>
        <s v="Cllr C Tompsett" u="1"/>
        <s v="Vision ICT website" u="1"/>
        <s v="Generous Benefactor" u="1"/>
        <s v="Informaiton comm office" u="1"/>
        <s v="Cllr Tompsett -" u="1"/>
        <s v="N Phillips expenses" u="1"/>
        <s v="SSE supply" u="1"/>
        <s v="Precept" u="1"/>
        <s v="Donation for Play Area" u="1"/>
        <s v="J M Ray" u="1"/>
        <s v="Viking Direct - stamps" u="1"/>
        <s v="SSE maintenance" u="1"/>
        <s v="Air Ambulance workingdog fund " u="1"/>
        <s v="Motcombe Community Shop" u="1"/>
        <s v="Cllr J Phillipson" u="1"/>
        <s v="Donation for WI NDP" u="1"/>
        <s v="Jim and liz" u="1"/>
        <s v="DAPTC annual sub" u="1"/>
        <s v="Crabbe" u="1"/>
        <s v="Rapid Accounts " u="1"/>
        <s v="N Phillips wages " u="1"/>
        <s v="Information Commissioner " u="1"/>
        <s v="Norton Life" u="1"/>
        <s v="Viking Direct " u="1"/>
        <s v="Craiglie" u="1"/>
      </sharedItems>
    </cacheField>
    <cacheField name="Detail" numFmtId="49">
      <sharedItems containsBlank="1" count="209">
        <s v="Precept "/>
        <m/>
        <s v="PC expenses " u="1"/>
        <s v="Recreation maint" u="1"/>
        <s v="Phone and broadband 1/4" u="1"/>
        <s v="New Street lights" u="1"/>
        <s v="PC expenses / filing cab" u="1"/>
        <s v="Wages" u="1"/>
        <s v="expenses for MM" u="1"/>
        <s v="Clerk's Wages" u="1"/>
        <s v="Grass cutting May" u="1"/>
        <s v="expenses" u="1"/>
        <s v="street light repairs " u="1"/>
        <s v="Hall Hire" u="1"/>
        <s v="Norton Security" u="1"/>
        <s v="safety cones " u="1"/>
        <s v="a4 copies NDP" u="1"/>
        <s v="Donation for hall hire" u="1"/>
        <s v="Dorset Council precept" u="1"/>
        <s v="Grant for play area" u="1"/>
        <s v="repairs to play equ" u="1"/>
        <s v=" inv 20151&amp;20150" u="1"/>
        <s v="Council Expenses" u="1"/>
        <s v="invoice grass cutting Aug" u="1"/>
        <s v="phone box rent" u="1"/>
        <s v="Motcombe Meadow Main" u="1"/>
        <s v="Motcomeb Meadow Main" u="1"/>
        <s v="groundwork grant NDP" u="1"/>
        <s v="Clerk pension Oct" u="1"/>
        <s v="Coucillor expenses" u="1"/>
        <s v="Street light supply" u="1"/>
        <s v="Community First Trading insurance " u="1"/>
        <s v="Expenses for NDP" u="1"/>
        <s v=" audit 2017" u="1"/>
        <s v="Clerks exp" u="1"/>
        <s v="Clerk's Expenses" u="1"/>
        <s v="Grass cutting " u="1"/>
        <s v="Street light main" u="1"/>
        <s v="Hall Hire NDP" u="1"/>
        <s v="Donations WI NDP" u="1"/>
        <s v="expenses Sep &amp; Oct" u="1"/>
        <s v="SSE contracting" u="1"/>
        <s v="Wesite trianing x2 " u="1"/>
        <s v="benches" u="1"/>
        <s v="Clerk wages May" u="1"/>
        <s v="Keys" u="1"/>
        <s v="Donation (In)" u="1"/>
        <s v="Play area signs" u="1"/>
        <s v="grass cutting Oct" u="1"/>
        <s v="Clerk Pension" u="1"/>
        <s v="employers NI" u="1"/>
        <s v="ink and paper ect" u="1"/>
        <s v="Council exps phone box" u="1"/>
        <s v="dog poo bags" u="1"/>
        <s v="1/4 cost for new cilca course" u="1"/>
        <s v="Grant  " u="1"/>
        <s v="Play area doantion" u="1"/>
        <s v="grass cutting plus mm" u="1"/>
        <s v="donation for xmas lights" u="1"/>
        <s v="Use of hall" u="1"/>
        <s v="Finger Post" u="1"/>
        <s v="Stationery " u="1"/>
        <s v="employers NI Aug" u="1"/>
        <s v="Emplyoers NI Aug" u="1"/>
        <s v="external audit" u="1"/>
        <s v="DAPTC - annual sub" u="1"/>
        <s v="NDP" u="1"/>
        <s v="Clerk expenses May" u="1"/>
        <s v="Play Area" u="1"/>
        <s v="Travel Expenses" u="1"/>
        <s v="grass cutting MM" u="1"/>
        <s v="Grants &amp; Donations" u="1"/>
        <s v="Clerk pension Sep" u="1"/>
        <s v="Operation Valentine " u="1"/>
        <s v="refund on unused grant" u="1"/>
        <s v="employers NI Sep" u="1"/>
        <s v="London Bridge project" u="1"/>
        <s v="Stamps and stationery" u="1"/>
        <s v="1 year bond " u="1"/>
        <s v="Data protection a/p" u="1"/>
        <s v="PC insurance" u="1"/>
        <s v="Website" u="1"/>
        <s v="hedge cutting" u="1"/>
        <s v="wages " u="1"/>
        <s v="Clerk wages" u="1"/>
        <s v="wages SO" u="1"/>
        <s v="Wi donation " u="1"/>
        <s v="bench willow way" u="1"/>
        <s v="Doantion for fence" u="1"/>
        <s v="employers NI May &amp; June" u="1"/>
        <s v="NI contribution" u="1"/>
        <s v="phone bill annual" u="1"/>
        <s v="Training &amp; Seminars" u="1"/>
        <s v="Lights supply" u="1"/>
        <s v="Filling cabinet for Clerk" u="1"/>
        <s v="SLA rangers" u="1"/>
        <s v="Neighbourhood plan (E)" u="1"/>
        <s v="office package" u="1"/>
        <s v="Bryanston School notice board" u="1"/>
        <s v="grass cutting Sep" u="1"/>
        <s v="Information Commissioners " u="1"/>
        <s v="Bench base" u="1"/>
        <s v="Vat return" u="1"/>
        <s v="exp March &amp; Apr" u="1"/>
        <s v=" Grant Toielts" u="1"/>
        <s v="wages July" u="1"/>
        <s v="Clerk expenses" u="1"/>
        <s v="Expenses for MM posts" u="1"/>
        <s v="Grant" u="1"/>
        <s v="sign for turks paddock" u="1"/>
        <s v="refund" u="1"/>
        <s v="BTC refund" u="1"/>
        <s v="employers NI July" u="1"/>
        <s v="Lloyds bank interest" u="1"/>
        <s v="savings bond" u="1"/>
        <s v="Bryanston Club Hall Hire" u="1"/>
        <s v="employers NI Oct" u="1"/>
        <s v="Clerk exp" u="1"/>
        <s v="DAPTC training" u="1"/>
        <s v="Other Maintenance" u="1"/>
        <s v="Speed gun donation " u="1"/>
        <s v="two invoice for poo bags" u="1"/>
        <s v="wages Feb" u="1"/>
        <s v="Audit &amp; Governance" u="1"/>
        <s v="Printer and ink" u="1"/>
        <s v="signs for MM car park" u="1"/>
        <s v="Cllr Tompsett - phone box" u="1"/>
        <s v="grass cut" u="1"/>
        <s v="grass cutting" u="1"/>
        <s v="replair to bench" u="1"/>
        <s v="Clerk wage" u="1"/>
        <s v="donation from village" u="1"/>
        <s v="Clerk expenses April " u="1"/>
        <s v="Clerks wages" u="1"/>
        <s v="stationery" u="1"/>
        <s v="Electric supply " u="1"/>
        <s v="Wreath" u="1"/>
        <s v="audit 2018" u="1"/>
        <s v="grass cutting donation" u="1"/>
        <s v="Blanance from 2019-20" u="1"/>
        <s v="repairs to defibrillator" u="1"/>
        <s v="lights maintenance" u="1"/>
        <s v="Security laptop" u="1"/>
        <s v="work from home allowance" u="1"/>
        <s v="Cl Exp" u="1"/>
        <s v="exp may and june" u="1"/>
        <s v=" wages Feb" u="1"/>
        <s v="NDP consultant" u="1"/>
        <s v="Clerk expenses Jun" u="1"/>
        <s v="Donation " u="1"/>
        <s v="re-surface play area" u="1"/>
        <s v="extra work as agreed" u="1"/>
        <s v="DAPTC - annual conf" u="1"/>
        <s v="Annual phone bill " u="1"/>
        <s v="training expenses" u="1"/>
        <s v="owl Boxes mm" u="1"/>
        <s v="Phone/broadband " u="1"/>
        <s v="Clerks pension" u="1"/>
        <s v="refund BTC" u="1"/>
        <s v="Clerk pension June" u="1"/>
        <s v="Copyright for accounts sy" u="1"/>
        <s v="Clerks expenses" u="1"/>
        <s v="Parish Council expenses" u="1"/>
        <s v=" NDP fees" u="1"/>
        <s v="wreath donation " u="1"/>
        <s v="Poo bags" u="1"/>
        <s v="Parking bay painting" u="1"/>
        <s v="Elec supply" u="1"/>
        <s v="Play Area deposit" u="1"/>
        <s v="supply" u="1"/>
        <s v="Donation for Allistair" u="1"/>
        <s v="Internal Audit" u="1"/>
        <s v="Street Lights Main" u="1"/>
        <s v="Clerk Pension " u="1"/>
        <s v="external audit 2019" u="1"/>
        <s v="play area gates" u="1"/>
        <s v="maintenance" u="1"/>
        <s v="Vision ICT " u="1"/>
        <s v="NDP " u="1"/>
        <s v="memory card" u="1"/>
        <s v="Email address " u="1"/>
        <s v="Donation for Church " u="1"/>
        <s v=" notice board" u="1"/>
        <s v="expenses july and aug" u="1"/>
        <s v="Cllr C Tompsett" u="1"/>
        <s v="Hall Hire pc meeting" u="1"/>
        <s v="Allotment ass income" u="1"/>
        <s v="insurance for lights" u="1"/>
        <s v="Transfer from 30 day ac" u="1"/>
        <s v="Condolance" u="1"/>
        <s v="Subscriptions" u="1"/>
        <s v="SSE supply" u="1"/>
        <s v="Clerk expenses &amp; hours" u="1"/>
        <s v="Clerk expenses " u="1"/>
        <s v="Training  " u="1"/>
        <s v="Fencing for Play Area" u="1"/>
        <s v="Precept" u="1"/>
        <s v="Chairman Board" u="1"/>
        <s v="SSE maintenance" u="1"/>
        <s v="annual subscription" u="1"/>
        <s v="new emails" u="1"/>
        <s v="Poppy wreath" u="1"/>
        <s v="Hedgecutting mm" u="1"/>
        <s v="wages Aug" u="1"/>
        <s v="Clerk Pension July" u="1"/>
        <s v="NDP expenses" u="1"/>
        <s v="Street Lights supply" u="1"/>
        <s v="replairs to play equ" u="1"/>
        <s v="Insurance" u="1"/>
      </sharedItems>
    </cacheField>
    <cacheField name="Doc. Ref." numFmtId="49">
      <sharedItems containsNonDate="0" containsString="0" containsBlank="1"/>
    </cacheField>
    <cacheField name=" " numFmtId="49">
      <sharedItems containsBlank="1"/>
    </cacheField>
    <cacheField name="VAT Included" numFmtId="0">
      <sharedItems containsNonDate="0" containsString="0" containsBlank="1"/>
    </cacheField>
    <cacheField name="Expense Amount" numFmtId="0">
      <sharedItems containsNonDate="0" containsString="0" containsBlank="1"/>
    </cacheField>
    <cacheField name="Exp. Not Yet Paid" numFmtId="43">
      <sharedItems containsNonDate="0" containsString="0" containsBlank="1"/>
    </cacheField>
    <cacheField name="Receipt Amount" numFmtId="43">
      <sharedItems containsString="0" containsBlank="1" containsNumber="1" containsInteger="1" minValue="0" maxValue="1800"/>
    </cacheField>
    <cacheField name="Cash Book Balance" numFmtId="43">
      <sharedItems containsString="0" containsBlank="1" containsNumber="1" containsInteger="1" minValue="1800" maxValue="1800"/>
    </cacheField>
    <cacheField name="Cleared the Bank" numFmtId="0">
      <sharedItems containsBlank="1" count="3">
        <s v="yes"/>
        <m/>
        <s v="no" u="1"/>
      </sharedItems>
    </cacheField>
    <cacheField name="Bank Balance" numFmtId="2">
      <sharedItems containsString="0" containsBlank="1" containsNumber="1" containsInteger="1" minValue="1800" maxValue="1800"/>
    </cacheField>
    <cacheField name="PeriodNumber" numFmtId="170">
      <sharedItems containsBlank="1"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</r>
  <r>
    <x v="1"/>
  </r>
  <r>
    <x v="2"/>
  </r>
  <r>
    <x v="3"/>
  </r>
  <r>
    <x v="4"/>
  </r>
  <r>
    <x v="5"/>
  </r>
  <r>
    <x v="6"/>
  </r>
  <r>
    <x v="7"/>
  </r>
  <r>
    <x v="5"/>
  </r>
  <r>
    <x v="8"/>
  </r>
  <r>
    <x v="7"/>
  </r>
  <r>
    <x v="7"/>
  </r>
  <r>
    <x v="2"/>
  </r>
  <r>
    <x v="6"/>
  </r>
  <r>
    <x v="9"/>
  </r>
  <r>
    <x v="10"/>
  </r>
  <r>
    <x v="7"/>
  </r>
  <r>
    <x v="8"/>
  </r>
  <r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d v="2020-04-01T00:00:00"/>
    <s v="Apr"/>
    <x v="0"/>
    <x v="0"/>
    <m/>
    <s v="Balance B/Fwd."/>
    <m/>
    <m/>
    <m/>
    <n v="1800"/>
    <n v="1800"/>
    <x v="0"/>
    <n v="1800"/>
    <n v="1"/>
  </r>
  <r>
    <d v="2019-04-01T00:00:00"/>
    <s v="Apr"/>
    <x v="1"/>
    <x v="1"/>
    <m/>
    <m/>
    <m/>
    <m/>
    <m/>
    <n v="0"/>
    <n v="1800"/>
    <x v="0"/>
    <n v="1800"/>
    <n v="1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m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m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0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n v="1800"/>
    <x v="1"/>
    <n v="1800"/>
    <e v="#N/A"/>
  </r>
  <r>
    <m/>
    <m/>
    <x v="2"/>
    <x v="1"/>
    <m/>
    <m/>
    <m/>
    <m/>
    <m/>
    <m/>
    <m/>
    <x v="1"/>
    <m/>
    <m/>
  </r>
  <r>
    <m/>
    <m/>
    <x v="2"/>
    <x v="1"/>
    <m/>
    <m/>
    <m/>
    <m/>
    <m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A40134-A14A-420B-9A15-C9423A25E1E7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16:C18" firstHeaderRow="0" firstDataRow="1" firstDataCol="1" rowPageCount="1" colPageCount="1"/>
  <pivotFields count="14">
    <pivotField numFmtId="165" showAll="0"/>
    <pivotField showAll="0"/>
    <pivotField name="Payee Name" axis="axisRow" showAll="0" sortType="ascending">
      <items count="192">
        <item m="1" x="102"/>
        <item m="1" x="89"/>
        <item m="1" x="23"/>
        <item m="1" x="178"/>
        <item m="1" x="88"/>
        <item m="1" x="52"/>
        <item m="1" x="123"/>
        <item m="1" x="101"/>
        <item x="0"/>
        <item m="1" x="43"/>
        <item m="1" x="100"/>
        <item m="1" x="126"/>
        <item m="1" x="85"/>
        <item m="1" x="64"/>
        <item m="1" x="165"/>
        <item m="1" x="154"/>
        <item m="1" x="98"/>
        <item m="1" x="122"/>
        <item m="1" x="117"/>
        <item sd="0" m="1" x="21"/>
        <item m="1" x="142"/>
        <item sd="0" m="1" x="158"/>
        <item m="1" x="139"/>
        <item m="1" x="74"/>
        <item m="1" x="130"/>
        <item m="1" x="162"/>
        <item m="1" x="33"/>
        <item m="1" x="166"/>
        <item m="1" x="76"/>
        <item m="1" x="180"/>
        <item m="1" x="146"/>
        <item m="1" x="160"/>
        <item m="1" x="113"/>
        <item m="1" x="138"/>
        <item m="1" x="46"/>
        <item m="1" x="128"/>
        <item m="1" x="170"/>
        <item m="1" x="31"/>
        <item m="1" x="18"/>
        <item m="1" x="120"/>
        <item m="1" x="184"/>
        <item m="1" x="190"/>
        <item m="1" x="150"/>
        <item m="1" x="109"/>
        <item m="1" x="6"/>
        <item m="1" x="183"/>
        <item m="1" x="90"/>
        <item m="1" x="3"/>
        <item m="1" x="164"/>
        <item m="1" x="174"/>
        <item m="1" x="181"/>
        <item x="1"/>
        <item m="1" x="50"/>
        <item m="1" x="20"/>
        <item m="1" x="135"/>
        <item m="1" x="39"/>
        <item m="1" x="168"/>
        <item m="1" x="62"/>
        <item m="1" x="99"/>
        <item m="1" x="155"/>
        <item m="1" x="96"/>
        <item m="1" x="95"/>
        <item sd="0" m="1" x="70"/>
        <item m="1" x="131"/>
        <item sd="0" m="1" x="11"/>
        <item sd="0" m="1" x="163"/>
        <item m="1" x="169"/>
        <item m="1" x="187"/>
        <item m="1" x="92"/>
        <item m="1" x="153"/>
        <item m="1" x="175"/>
        <item m="1" x="156"/>
        <item m="1" x="182"/>
        <item m="1" x="105"/>
        <item m="1" x="44"/>
        <item m="1" x="81"/>
        <item m="1" x="22"/>
        <item m="1" x="25"/>
        <item m="1" x="124"/>
        <item m="1" x="112"/>
        <item m="1" x="7"/>
        <item m="1" x="8"/>
        <item m="1" x="19"/>
        <item m="1" x="152"/>
        <item m="1" x="32"/>
        <item m="1" x="159"/>
        <item m="1" x="151"/>
        <item sd="0" m="1" x="36"/>
        <item m="1" x="80"/>
        <item sd="0" m="1" x="71"/>
        <item m="1" x="179"/>
        <item sd="0" m="1" x="108"/>
        <item m="1" x="127"/>
        <item m="1" x="72"/>
        <item m="1" x="68"/>
        <item m="1" x="104"/>
        <item m="1" x="9"/>
        <item sd="0" m="1" x="42"/>
        <item sd="0" m="1" x="87"/>
        <item m="1" x="110"/>
        <item m="1" x="24"/>
        <item sd="0" m="1" x="73"/>
        <item m="1" x="79"/>
        <item m="1" x="41"/>
        <item m="1" x="59"/>
        <item m="1" x="115"/>
        <item m="1" x="129"/>
        <item m="1" x="111"/>
        <item m="1" x="58"/>
        <item sd="0" m="1" x="10"/>
        <item m="1" x="83"/>
        <item m="1" x="27"/>
        <item m="1" x="157"/>
        <item m="1" x="17"/>
        <item m="1" x="114"/>
        <item m="1" x="69"/>
        <item m="1" x="48"/>
        <item m="1" x="93"/>
        <item m="1" x="54"/>
        <item sd="0" m="1" x="171"/>
        <item m="1" x="14"/>
        <item m="1" x="149"/>
        <item m="1" x="77"/>
        <item m="1" x="136"/>
        <item m="1" x="121"/>
        <item m="1" x="66"/>
        <item m="1" x="78"/>
        <item m="1" x="186"/>
        <item m="1" x="125"/>
        <item m="1" x="38"/>
        <item m="1" x="53"/>
        <item m="1" x="37"/>
        <item m="1" x="147"/>
        <item m="1" x="63"/>
        <item m="1" x="134"/>
        <item m="1" x="47"/>
        <item m="1" x="57"/>
        <item m="1" x="45"/>
        <item m="1" x="144"/>
        <item m="1" x="148"/>
        <item m="1" x="107"/>
        <item m="1" x="60"/>
        <item sd="0" m="1" x="118"/>
        <item m="1" x="28"/>
        <item m="1" x="188"/>
        <item m="1" x="103"/>
        <item m="1" x="29"/>
        <item m="1" x="4"/>
        <item m="1" x="82"/>
        <item m="1" x="49"/>
        <item m="1" x="173"/>
        <item m="1" x="12"/>
        <item m="1" x="15"/>
        <item m="1" x="185"/>
        <item m="1" x="137"/>
        <item m="1" x="65"/>
        <item m="1" x="141"/>
        <item m="1" x="94"/>
        <item m="1" x="132"/>
        <item m="1" x="91"/>
        <item m="1" x="119"/>
        <item m="1" x="84"/>
        <item m="1" x="116"/>
        <item m="1" x="97"/>
        <item m="1" x="161"/>
        <item m="1" x="26"/>
        <item m="1" x="67"/>
        <item m="1" x="55"/>
        <item m="1" x="145"/>
        <item sd="0" m="1" x="34"/>
        <item m="1" x="143"/>
        <item m="1" x="177"/>
        <item m="1" x="5"/>
        <item sd="0" m="1" x="172"/>
        <item m="1" x="30"/>
        <item m="1" x="86"/>
        <item m="1" x="61"/>
        <item m="1" x="16"/>
        <item m="1" x="40"/>
        <item m="1" x="51"/>
        <item m="1" x="35"/>
        <item m="1" x="75"/>
        <item m="1" x="189"/>
        <item m="1" x="133"/>
        <item m="1" x="176"/>
        <item m="1" x="167"/>
        <item sd="0" m="1" x="13"/>
        <item m="1" x="56"/>
        <item m="1" x="140"/>
        <item m="1" x="106"/>
        <item sd="0" x="2"/>
        <item t="default"/>
      </items>
    </pivotField>
    <pivotField axis="axisRow" showAll="0">
      <items count="210">
        <item m="1" x="33"/>
        <item m="1" x="104"/>
        <item m="1" x="163"/>
        <item m="1" x="54"/>
        <item m="1" x="137"/>
        <item m="1" x="152"/>
        <item m="1" x="65"/>
        <item m="1" x="46"/>
        <item m="1" x="181"/>
        <item m="1" x="103"/>
        <item m="1" x="145"/>
        <item m="1" x="127"/>
        <item m="1" x="100"/>
        <item m="1" x="66"/>
        <item m="1" x="196"/>
        <item m="1" x="85"/>
        <item x="1"/>
        <item m="1" x="98"/>
        <item m="1" x="182"/>
        <item m="1" x="183"/>
        <item m="1" x="179"/>
        <item m="1" x="203"/>
        <item m="1" x="105"/>
        <item m="1" x="7"/>
        <item m="1" x="111"/>
        <item m="1" x="40"/>
        <item m="1" x="115"/>
        <item m="1" x="31"/>
        <item m="1" x="11"/>
        <item m="1" x="83"/>
        <item m="1" x="24"/>
        <item m="1" x="136"/>
        <item m="1" x="52"/>
        <item m="1" x="158"/>
        <item m="1" x="126"/>
        <item m="1" x="118"/>
        <item m="1" x="144"/>
        <item m="1" x="91"/>
        <item m="1" x="146"/>
        <item m="1" x="134"/>
        <item m="1" x="184"/>
        <item m="1" x="71"/>
        <item m="1" x="13"/>
        <item m="1" x="92"/>
        <item m="1" x="25"/>
        <item m="1" x="208"/>
        <item m="1" x="190"/>
        <item m="1" x="96"/>
        <item m="1" x="3"/>
        <item m="1" x="81"/>
        <item m="1" x="35"/>
        <item m="1" x="162"/>
        <item m="1" x="9"/>
        <item m="1" x="26"/>
        <item m="1" x="119"/>
        <item m="1" x="123"/>
        <item m="1" x="114"/>
        <item m="1" x="206"/>
        <item m="1" x="172"/>
        <item m="1" x="186"/>
        <item m="1" x="68"/>
        <item m="1" x="102"/>
        <item m="1" x="34"/>
        <item m="1" x="74"/>
        <item m="1" x="45"/>
        <item m="1" x="82"/>
        <item m="1" x="128"/>
        <item m="1" x="147"/>
        <item m="1" x="43"/>
        <item m="1" x="174"/>
        <item m="1" x="125"/>
        <item m="1" x="166"/>
        <item m="1" x="51"/>
        <item m="1" x="97"/>
        <item m="1" x="27"/>
        <item m="1" x="18"/>
        <item m="1" x="133"/>
        <item m="1" x="77"/>
        <item m="1" x="131"/>
        <item m="1" x="176"/>
        <item m="1" x="169"/>
        <item m="1" x="205"/>
        <item m="1" x="70"/>
        <item m="1" x="192"/>
        <item m="1" x="32"/>
        <item m="1" x="160"/>
        <item m="1" x="107"/>
        <item m="1" x="8"/>
        <item m="1" x="197"/>
        <item m="1" x="49"/>
        <item m="1" x="84"/>
        <item m="1" x="4"/>
        <item m="1" x="164"/>
        <item m="1" x="101"/>
        <item m="1" x="87"/>
        <item m="1" x="56"/>
        <item m="1" x="29"/>
        <item m="1" x="193"/>
        <item m="1" x="2"/>
        <item m="1" x="187"/>
        <item m="1" x="178"/>
        <item m="1" x="6"/>
        <item m="1" x="185"/>
        <item m="1" x="38"/>
        <item m="1" x="157"/>
        <item m="1" x="138"/>
        <item m="1" x="58"/>
        <item m="1" x="168"/>
        <item m="1" x="88"/>
        <item m="1" x="109"/>
        <item m="1" x="194"/>
        <item m="1" x="198"/>
        <item m="1" x="191"/>
        <item m="1" x="106"/>
        <item m="1" x="110"/>
        <item m="1" x="117"/>
        <item m="1" x="22"/>
        <item m="1" x="94"/>
        <item m="1" x="195"/>
        <item m="1" x="15"/>
        <item m="1" x="16"/>
        <item m="1" x="155"/>
        <item m="1" x="122"/>
        <item m="1" x="177"/>
        <item m="1" x="42"/>
        <item m="1" x="154"/>
        <item m="1" x="188"/>
        <item m="1" x="14"/>
        <item m="1" x="69"/>
        <item m="1" x="21"/>
        <item m="1" x="59"/>
        <item m="1" x="140"/>
        <item m="1" x="39"/>
        <item m="1" x="86"/>
        <item m="1" x="139"/>
        <item m="1" x="47"/>
        <item m="1" x="124"/>
        <item m="1" x="153"/>
        <item m="1" x="41"/>
        <item m="1" x="53"/>
        <item m="1" x="80"/>
        <item m="1" x="132"/>
        <item m="1" x="36"/>
        <item m="1" x="120"/>
        <item m="1" x="44"/>
        <item m="1" x="90"/>
        <item m="1" x="5"/>
        <item m="1" x="78"/>
        <item m="1" x="10"/>
        <item m="1" x="199"/>
        <item m="1" x="113"/>
        <item m="1" x="129"/>
        <item m="1" x="130"/>
        <item m="1" x="50"/>
        <item m="1" x="67"/>
        <item m="1" x="141"/>
        <item m="1" x="60"/>
        <item m="1" x="171"/>
        <item m="1" x="167"/>
        <item m="1" x="148"/>
        <item m="1" x="165"/>
        <item m="1" x="79"/>
        <item m="1" x="159"/>
        <item m="1" x="89"/>
        <item m="1" x="204"/>
        <item m="1" x="189"/>
        <item m="1" x="112"/>
        <item m="1" x="63"/>
        <item m="1" x="61"/>
        <item m="1" x="143"/>
        <item m="1" x="151"/>
        <item m="1" x="200"/>
        <item m="1" x="64"/>
        <item m="1" x="19"/>
        <item m="1" x="72"/>
        <item m="1" x="62"/>
        <item m="1" x="99"/>
        <item m="1" x="28"/>
        <item m="1" x="30"/>
        <item m="1" x="37"/>
        <item m="1" x="170"/>
        <item m="1" x="121"/>
        <item m="1" x="156"/>
        <item m="1" x="201"/>
        <item m="1" x="75"/>
        <item m="1" x="48"/>
        <item m="1" x="150"/>
        <item m="1" x="76"/>
        <item m="1" x="173"/>
        <item m="1" x="116"/>
        <item m="1" x="57"/>
        <item m="1" x="12"/>
        <item m="1" x="207"/>
        <item m="1" x="149"/>
        <item m="1" x="20"/>
        <item m="1" x="161"/>
        <item m="1" x="23"/>
        <item m="1" x="95"/>
        <item m="1" x="135"/>
        <item m="1" x="142"/>
        <item m="1" x="202"/>
        <item m="1" x="73"/>
        <item m="1" x="175"/>
        <item m="1" x="55"/>
        <item m="1" x="108"/>
        <item m="1" x="17"/>
        <item m="1" x="180"/>
        <item m="1" x="93"/>
        <item x="0"/>
        <item t="default"/>
      </items>
    </pivotField>
    <pivotField showAll="0"/>
    <pivotField showAll="0"/>
    <pivotField showAll="0"/>
    <pivotField dataField="1" showAll="0"/>
    <pivotField showAll="0"/>
    <pivotField dataField="1" showAll="0"/>
    <pivotField numFmtId="43" showAll="0"/>
    <pivotField axis="axisPage" multipleItemSelectionAllowed="1" showAll="0">
      <items count="4">
        <item m="1" x="2"/>
        <item h="1" x="0"/>
        <item x="1"/>
        <item t="default"/>
      </items>
    </pivotField>
    <pivotField numFmtId="2" showAll="0"/>
    <pivotField showAll="0"/>
  </pivotFields>
  <rowFields count="2">
    <field x="2"/>
    <field x="3"/>
  </rowFields>
  <rowItems count="2">
    <i>
      <x v="190"/>
    </i>
    <i t="grand">
      <x/>
    </i>
  </rowItems>
  <colFields count="1">
    <field x="-2"/>
  </colFields>
  <colItems count="2">
    <i>
      <x/>
    </i>
    <i i="1">
      <x v="1"/>
    </i>
  </colItems>
  <pageFields count="1">
    <pageField fld="11" hier="-1"/>
  </pageFields>
  <dataFields count="2">
    <dataField name="Amount Paid" fld="7" baseField="2" baseItem="1" numFmtId="168"/>
    <dataField name="Amount Received" fld="9" baseField="2" baseItem="15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81CCEE-FBA7-4C1A-8B9B-419C80B9C26F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57:A68" firstHeaderRow="1" firstDataRow="1" firstDataCol="1"/>
  <pivotFields count="1">
    <pivotField axis="axisRow" showAll="0">
      <items count="18">
        <item m="1" x="13"/>
        <item x="0"/>
        <item x="8"/>
        <item x="2"/>
        <item m="1" x="15"/>
        <item x="6"/>
        <item m="1" x="16"/>
        <item x="10"/>
        <item x="5"/>
        <item x="4"/>
        <item x="7"/>
        <item x="9"/>
        <item x="1"/>
        <item m="1" x="14"/>
        <item x="3"/>
        <item m="1" x="11"/>
        <item m="1" x="12"/>
        <item t="default"/>
      </items>
    </pivotField>
  </pivotFields>
  <rowFields count="1">
    <field x="0"/>
  </rowFields>
  <rowItems count="11">
    <i>
      <x v="1"/>
    </i>
    <i>
      <x v="2"/>
    </i>
    <i>
      <x v="3"/>
    </i>
    <i>
      <x v="5"/>
    </i>
    <i>
      <x v="7"/>
    </i>
    <i>
      <x v="8"/>
    </i>
    <i>
      <x v="9"/>
    </i>
    <i>
      <x v="10"/>
    </i>
    <i>
      <x v="11"/>
    </i>
    <i>
      <x v="12"/>
    </i>
    <i>
      <x v="1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73A123-EFDD-4630-B3EF-007767843CBA}" name="Table24" displayName="Table24" ref="A4:N158" totalsRowCount="1" headerRowDxfId="37" dataDxfId="36" headerRowCellStyle="Comma" dataCellStyle="Comma">
  <autoFilter ref="A4:N157" xr:uid="{DC9EA698-0D1F-4244-9C15-BF2CED1DC614}"/>
  <sortState xmlns:xlrd2="http://schemas.microsoft.com/office/spreadsheetml/2017/richdata2" ref="A5:N43">
    <sortCondition ref="B4:B43"/>
  </sortState>
  <tableColumns count="14">
    <tableColumn id="1" xr3:uid="{B82CA3FD-F6CD-4E2F-ADB2-921D0040C86A}" name="Document Date" dataDxfId="35" totalsRowDxfId="34"/>
    <tableColumn id="2" xr3:uid="{FD2AC5A2-E07E-4FD7-A216-C256C2FD2B05}" name="Payt. Sched. Month" dataDxfId="33" totalsRowDxfId="32"/>
    <tableColumn id="3" xr3:uid="{6EC96111-F409-484E-A784-36BBEA533A95}" name="Payee" dataDxfId="31" totalsRowDxfId="30"/>
    <tableColumn id="11" xr3:uid="{6DCCAD97-EFB8-4BA1-ADC9-1BEDDEBC1025}" name="Detail" dataDxfId="29" totalsRowDxfId="28"/>
    <tableColumn id="4" xr3:uid="{9A6C8C7B-8157-4B56-8340-CC9FB0CBFC51}" name="Doc. Ref." dataDxfId="27" totalsRowDxfId="26"/>
    <tableColumn id="17" xr3:uid="{423E76A5-73AB-4162-80DB-A21CE2313D39}" name=" " dataDxfId="25" totalsRowDxfId="24"/>
    <tableColumn id="10" xr3:uid="{A06644F0-BE1D-45EC-93A5-E4AB85118AE4}" name="VAT Included" totalsRowFunction="sum" dataDxfId="23" totalsRowDxfId="22" dataCellStyle="Comma"/>
    <tableColumn id="6" xr3:uid="{57413744-B5B8-4A8E-9CCD-C2571E76F960}" name="Expense Amount" totalsRowFunction="sum" dataDxfId="21" totalsRowDxfId="20" dataCellStyle="Comma"/>
    <tableColumn id="7" xr3:uid="{C32091C2-1EBD-4E37-A9B6-17F8C60E6F3E}" name="Exp. Not Yet Paid" dataDxfId="19" totalsRowDxfId="18" dataCellStyle="Comma"/>
    <tableColumn id="8" xr3:uid="{B0845E22-2E52-4C89-BD97-24A11E21EA08}" name="Receipt Amount" totalsRowFunction="sum" dataDxfId="17" totalsRowDxfId="16" dataCellStyle="Comma"/>
    <tableColumn id="9" xr3:uid="{E00D9BEE-5E14-4576-B7C5-C31724A60580}" name="Cash Book Balance" dataDxfId="15" totalsRowDxfId="14" dataCellStyle="Comma">
      <calculatedColumnFormula>IF(ISNUMBER(TRIM(K3)*1),K3-(H5-I5)+J5,(H5-I5)+J5)</calculatedColumnFormula>
    </tableColumn>
    <tableColumn id="12" xr3:uid="{D87BBE74-D514-4591-A158-9F223020F726}" name="Cleared the Bank" dataDxfId="13" totalsRowDxfId="12" dataCellStyle="Comma"/>
    <tableColumn id="13" xr3:uid="{BD61889C-B49B-45DC-A9C5-1BF382CD4743}" name="Bank Balance" dataDxfId="11" totalsRowDxfId="10" dataCellStyle="Comma">
      <calculatedColumnFormula>IF(""&amp;L5="Yes",J5-(H5-I5)+IF(ISNUMBER(TRIM(M3)*1),TRIM(M3)*1),IF(ISNUMBER(TRIM(M3)*1),TRIM(M3)*1,0))</calculatedColumnFormula>
    </tableColumn>
    <tableColumn id="14" xr3:uid="{95B37156-31D7-40C4-8CC1-28E28D7FB53C}" name="PeriodNumber" dataDxfId="9" dataCellStyle="Comma">
      <calculatedColumnFormula>INDEX(Periods13[MonthNo],MATCH(B5,ddMonths,0))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4B718-70D0-49CC-8761-0DE663B0A528}" name="Periods13" displayName="Periods13" ref="E2:G15" totalsRowShown="0" headerRowDxfId="5" dataDxfId="4" tableBorderDxfId="3">
  <autoFilter ref="E2:G15" xr:uid="{BAFEDCF3-0D75-4F65-B818-B721C9DE6029}"/>
  <tableColumns count="3">
    <tableColumn id="1" xr3:uid="{99B02D40-34D4-4571-A055-AE6063EF128A}" name="MonthNo" dataDxfId="2"/>
    <tableColumn id="2" xr3:uid="{F84A811E-56B0-41E3-B19B-A1BBEEB4AF7D}" name="Abbrev." dataDxfId="1"/>
    <tableColumn id="3" xr3:uid="{3787E9D4-816F-455B-8978-F6DFB7E8B758}" name="MonthNam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B1A04A-92E7-43E1-90F0-D0D311A8BCF0}" name="CategoryTable" displayName="CategoryTable" ref="A2:B55" totalsRowShown="0">
  <autoFilter ref="A2:B55" xr:uid="{C9686499-EC69-4342-A895-D3D5295EFBE5}"/>
  <sortState xmlns:xlrd2="http://schemas.microsoft.com/office/spreadsheetml/2017/richdata2" ref="A3:B53">
    <sortCondition ref="A2:A53"/>
  </sortState>
  <tableColumns count="2">
    <tableColumn id="1" xr3:uid="{FA2F2AB2-3EAF-4CB9-B228-55B6D139E9CD}" name="Name"/>
    <tableColumn id="2" xr3:uid="{886DEBAB-3826-4213-98CD-DD2BF99A01B4}" name="Sec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B699-9147-46CD-9A2E-EF80F138F19D}">
  <sheetPr>
    <pageSetUpPr fitToPage="1"/>
  </sheetPr>
  <dimension ref="A1:N158"/>
  <sheetViews>
    <sheetView tabSelected="1" view="pageLayout" zoomScale="98" zoomScaleNormal="100" zoomScalePageLayoutView="98" workbookViewId="0">
      <selection activeCell="K13" sqref="K13:L13"/>
    </sheetView>
  </sheetViews>
  <sheetFormatPr defaultRowHeight="14.4" x14ac:dyDescent="0.3"/>
  <cols>
    <col min="1" max="1" width="13.5546875" customWidth="1"/>
    <col min="2" max="2" width="10.5546875" style="12" customWidth="1"/>
    <col min="3" max="3" width="32" customWidth="1"/>
    <col min="4" max="4" width="23.5546875" customWidth="1"/>
    <col min="5" max="5" width="7.5546875" customWidth="1"/>
    <col min="6" max="6" width="22.33203125" customWidth="1"/>
    <col min="7" max="7" width="10.88671875" customWidth="1"/>
    <col min="8" max="8" width="12.44140625" customWidth="1"/>
    <col min="9" max="9" width="9.44140625" customWidth="1"/>
    <col min="10" max="10" width="13.44140625" customWidth="1"/>
    <col min="11" max="11" width="14.5546875" customWidth="1"/>
    <col min="12" max="12" width="8.6640625" style="54"/>
    <col min="13" max="13" width="10.6640625" style="8" customWidth="1"/>
  </cols>
  <sheetData>
    <row r="1" spans="1:14" x14ac:dyDescent="0.3">
      <c r="A1" s="1"/>
      <c r="C1" s="26"/>
      <c r="D1" s="2"/>
      <c r="E1" s="2"/>
      <c r="F1" s="4"/>
      <c r="G1" s="4"/>
      <c r="H1" s="4"/>
      <c r="I1" s="4"/>
    </row>
    <row r="2" spans="1:14" x14ac:dyDescent="0.3">
      <c r="A2" s="1"/>
      <c r="C2" s="26"/>
      <c r="D2" s="2"/>
      <c r="E2" s="2"/>
      <c r="F2" s="4"/>
      <c r="G2" s="4"/>
      <c r="H2" s="4"/>
      <c r="I2" s="4"/>
    </row>
    <row r="3" spans="1:14" x14ac:dyDescent="0.3">
      <c r="B3"/>
      <c r="L3"/>
      <c r="M3"/>
    </row>
    <row r="4" spans="1:14" ht="43.2" x14ac:dyDescent="0.3">
      <c r="A4" s="5" t="s">
        <v>0</v>
      </c>
      <c r="B4" s="13" t="s">
        <v>1</v>
      </c>
      <c r="C4" s="6" t="s">
        <v>2</v>
      </c>
      <c r="D4" s="6" t="s">
        <v>29</v>
      </c>
      <c r="E4" s="6" t="s">
        <v>3</v>
      </c>
      <c r="F4" s="6" t="s">
        <v>136</v>
      </c>
      <c r="G4" s="6" t="s">
        <v>4</v>
      </c>
      <c r="H4" s="60" t="s">
        <v>5</v>
      </c>
      <c r="I4" s="60" t="s">
        <v>6</v>
      </c>
      <c r="J4" s="60" t="s">
        <v>7</v>
      </c>
      <c r="K4" s="60" t="s">
        <v>30</v>
      </c>
      <c r="L4" s="61" t="s">
        <v>31</v>
      </c>
      <c r="M4" s="62" t="s">
        <v>32</v>
      </c>
      <c r="N4" s="63" t="s">
        <v>75</v>
      </c>
    </row>
    <row r="5" spans="1:14" x14ac:dyDescent="0.3">
      <c r="A5" s="11">
        <v>43922</v>
      </c>
      <c r="B5" s="25" t="s">
        <v>38</v>
      </c>
      <c r="C5" s="3" t="s">
        <v>100</v>
      </c>
      <c r="D5" s="3" t="s">
        <v>149</v>
      </c>
      <c r="E5" s="2"/>
      <c r="F5" s="2" t="s">
        <v>8</v>
      </c>
      <c r="G5" s="8"/>
      <c r="H5" s="4"/>
      <c r="I5" s="4"/>
      <c r="J5" s="4">
        <v>2405.85</v>
      </c>
      <c r="K5" s="4">
        <f>IF(ISNUMBER(TRIM(K3)*1),K3-(H5-I5)+J5,(H5-I5)+J5)</f>
        <v>2405.85</v>
      </c>
      <c r="L5" s="55" t="s">
        <v>127</v>
      </c>
      <c r="M5" s="14">
        <f>IF(""&amp;L5="Yes",J5-(H5-I5)+IF(ISNUMBER(TRIM(M3)*1),TRIM(M3)*1),IF(ISNUMBER(TRIM(M3)*1),TRIM(M3)*1,0))</f>
        <v>2405.85</v>
      </c>
      <c r="N5" s="52">
        <f>INDEX(Periods13[MonthNo],MATCH(B5,ddMonths,0))</f>
        <v>1</v>
      </c>
    </row>
    <row r="6" spans="1:14" x14ac:dyDescent="0.3">
      <c r="A6" s="11">
        <v>43556</v>
      </c>
      <c r="B6" s="25" t="s">
        <v>38</v>
      </c>
      <c r="C6" s="3" t="s">
        <v>101</v>
      </c>
      <c r="D6" s="3" t="s">
        <v>9</v>
      </c>
      <c r="E6" s="2"/>
      <c r="F6" s="2" t="s">
        <v>9</v>
      </c>
      <c r="G6" s="9"/>
      <c r="H6" s="56"/>
      <c r="I6" s="56"/>
      <c r="J6" s="56">
        <v>900</v>
      </c>
      <c r="K6" s="56">
        <f t="shared" ref="K6:K37" si="0">IF(ISNUMBER(TRIM(K5)*1),K5-(H6-I6)+J6,(H6-I6)+J6)</f>
        <v>3305.85</v>
      </c>
      <c r="L6" s="55" t="s">
        <v>127</v>
      </c>
      <c r="M6" s="57">
        <f t="shared" ref="M6:M25" si="1">IF(""&amp;L6="Yes",J6-(H6-I6)+IF(ISNUMBER(TRIM(M5)*1),TRIM(M5)*1),IF(ISNUMBER(TRIM(M5)*1),TRIM(M5)*1,0))</f>
        <v>3305.85</v>
      </c>
      <c r="N6" s="58">
        <f>INDEX(Periods13[MonthNo],MATCH(B6,ddMonths,0))</f>
        <v>1</v>
      </c>
    </row>
    <row r="7" spans="1:14" ht="16.2" customHeight="1" x14ac:dyDescent="0.3">
      <c r="A7" s="1">
        <v>44440</v>
      </c>
      <c r="B7" s="25" t="s">
        <v>42</v>
      </c>
      <c r="C7" s="76" t="s">
        <v>101</v>
      </c>
      <c r="D7" s="3" t="s">
        <v>9</v>
      </c>
      <c r="E7" s="2"/>
      <c r="F7" s="2" t="s">
        <v>9</v>
      </c>
      <c r="G7" s="68"/>
      <c r="H7" s="4"/>
      <c r="I7" s="56"/>
      <c r="J7" s="56">
        <v>900</v>
      </c>
      <c r="K7" s="56">
        <f t="shared" si="0"/>
        <v>4205.8500000000004</v>
      </c>
      <c r="L7" s="55" t="s">
        <v>127</v>
      </c>
      <c r="M7" s="57">
        <f t="shared" si="1"/>
        <v>4205.8500000000004</v>
      </c>
      <c r="N7" s="58">
        <f>INDEX(Periods13[MonthNo],MATCH(B7,ddMonths,0))</f>
        <v>7</v>
      </c>
    </row>
    <row r="8" spans="1:14" x14ac:dyDescent="0.3">
      <c r="A8" s="1">
        <v>44440</v>
      </c>
      <c r="B8" s="25" t="s">
        <v>41</v>
      </c>
      <c r="C8" s="3" t="s">
        <v>162</v>
      </c>
      <c r="D8" s="3" t="s">
        <v>163</v>
      </c>
      <c r="E8" s="2"/>
      <c r="F8" s="2" t="s">
        <v>130</v>
      </c>
      <c r="G8" s="69"/>
      <c r="H8" s="4">
        <v>18</v>
      </c>
      <c r="I8" s="56"/>
      <c r="J8" s="56"/>
      <c r="K8" s="56">
        <f t="shared" si="0"/>
        <v>4187.8500000000004</v>
      </c>
      <c r="L8" s="55" t="s">
        <v>127</v>
      </c>
      <c r="M8" s="57">
        <f t="shared" si="1"/>
        <v>4187.8500000000004</v>
      </c>
      <c r="N8" s="58">
        <f>INDEX(Periods13[MonthNo],MATCH(B8,ddMonths,0))</f>
        <v>6</v>
      </c>
    </row>
    <row r="9" spans="1:14" x14ac:dyDescent="0.3">
      <c r="A9" s="1">
        <v>44562</v>
      </c>
      <c r="B9" s="25" t="s">
        <v>44</v>
      </c>
      <c r="C9" s="3" t="s">
        <v>162</v>
      </c>
      <c r="D9" s="3" t="s">
        <v>164</v>
      </c>
      <c r="E9" s="2"/>
      <c r="F9" s="2" t="s">
        <v>130</v>
      </c>
      <c r="G9" s="69"/>
      <c r="H9" s="4">
        <v>18</v>
      </c>
      <c r="I9" s="4"/>
      <c r="J9" s="4"/>
      <c r="K9" s="4">
        <f t="shared" si="0"/>
        <v>4169.8500000000004</v>
      </c>
      <c r="L9" s="55" t="s">
        <v>127</v>
      </c>
      <c r="M9" s="14">
        <f t="shared" si="1"/>
        <v>4169.8500000000004</v>
      </c>
      <c r="N9" s="52">
        <f>INDEX(Periods13[MonthNo],MATCH(B9,ddMonths,0))</f>
        <v>10</v>
      </c>
    </row>
    <row r="10" spans="1:14" x14ac:dyDescent="0.3">
      <c r="A10" s="1">
        <v>44621</v>
      </c>
      <c r="B10" s="25" t="s">
        <v>46</v>
      </c>
      <c r="C10" s="3" t="s">
        <v>165</v>
      </c>
      <c r="D10" s="3" t="s">
        <v>166</v>
      </c>
      <c r="E10" s="2"/>
      <c r="F10" s="2" t="s">
        <v>13</v>
      </c>
      <c r="G10" s="69"/>
      <c r="H10" s="4">
        <v>1000</v>
      </c>
      <c r="I10" s="4"/>
      <c r="J10" s="4"/>
      <c r="K10" s="4">
        <f t="shared" si="0"/>
        <v>3169.8500000000004</v>
      </c>
      <c r="L10" s="55" t="s">
        <v>127</v>
      </c>
      <c r="M10" s="14">
        <f t="shared" si="1"/>
        <v>3169.8500000000004</v>
      </c>
      <c r="N10" s="52">
        <f>INDEX(Periods13[MonthNo],MATCH(B10,ddMonths,0))</f>
        <v>12</v>
      </c>
    </row>
    <row r="11" spans="1:14" x14ac:dyDescent="0.3">
      <c r="A11" s="1">
        <v>44621</v>
      </c>
      <c r="B11" s="25" t="s">
        <v>46</v>
      </c>
      <c r="C11" s="3" t="s">
        <v>167</v>
      </c>
      <c r="D11" s="3" t="s">
        <v>166</v>
      </c>
      <c r="E11" s="2"/>
      <c r="F11" s="2" t="s">
        <v>13</v>
      </c>
      <c r="G11" s="69"/>
      <c r="H11" s="4">
        <v>500</v>
      </c>
      <c r="I11" s="4"/>
      <c r="J11" s="4"/>
      <c r="K11" s="4">
        <f t="shared" si="0"/>
        <v>2669.8500000000004</v>
      </c>
      <c r="L11" s="55" t="s">
        <v>127</v>
      </c>
      <c r="M11" s="14">
        <f t="shared" si="1"/>
        <v>2669.85</v>
      </c>
      <c r="N11" s="52">
        <f>INDEX(Periods13[MonthNo],MATCH(B11,ddMonths,0))</f>
        <v>12</v>
      </c>
    </row>
    <row r="12" spans="1:14" x14ac:dyDescent="0.3">
      <c r="A12" s="1">
        <v>44621</v>
      </c>
      <c r="B12" s="25" t="s">
        <v>46</v>
      </c>
      <c r="C12" s="3" t="s">
        <v>168</v>
      </c>
      <c r="D12" s="3" t="s">
        <v>21</v>
      </c>
      <c r="E12" s="2"/>
      <c r="F12" s="2" t="s">
        <v>21</v>
      </c>
      <c r="G12" s="69"/>
      <c r="H12" s="4">
        <v>11</v>
      </c>
      <c r="I12" s="4"/>
      <c r="J12" s="4"/>
      <c r="K12" s="4">
        <f t="shared" si="0"/>
        <v>2658.8500000000004</v>
      </c>
      <c r="L12" s="55" t="s">
        <v>127</v>
      </c>
      <c r="M12" s="14">
        <f t="shared" si="1"/>
        <v>2658.85</v>
      </c>
      <c r="N12" s="52">
        <f>INDEX(Periods13[MonthNo],MATCH(B12,ddMonths,0))</f>
        <v>12</v>
      </c>
    </row>
    <row r="13" spans="1:14" x14ac:dyDescent="0.3">
      <c r="A13" s="1"/>
      <c r="B13" s="25"/>
      <c r="C13" s="3"/>
      <c r="D13" s="3"/>
      <c r="E13" s="2"/>
      <c r="F13" s="2"/>
      <c r="G13" s="69"/>
      <c r="H13" s="4"/>
      <c r="I13" s="4"/>
      <c r="J13" s="4"/>
      <c r="K13" s="4">
        <f t="shared" si="0"/>
        <v>2658.8500000000004</v>
      </c>
      <c r="L13" s="55" t="s">
        <v>127</v>
      </c>
      <c r="M13" s="14">
        <f t="shared" si="1"/>
        <v>2658.85</v>
      </c>
      <c r="N13" s="52" t="e">
        <f>INDEX(Periods13[MonthNo],MATCH(B13,ddMonths,0))</f>
        <v>#N/A</v>
      </c>
    </row>
    <row r="14" spans="1:14" x14ac:dyDescent="0.3">
      <c r="A14" s="1"/>
      <c r="B14" s="25"/>
      <c r="C14" s="80"/>
      <c r="D14" s="3"/>
      <c r="E14" s="2"/>
      <c r="F14" s="2"/>
      <c r="G14" s="69"/>
      <c r="H14" s="4"/>
      <c r="I14" s="4"/>
      <c r="J14" s="4"/>
      <c r="K14" s="4">
        <f t="shared" si="0"/>
        <v>2658.8500000000004</v>
      </c>
      <c r="L14" s="55" t="s">
        <v>127</v>
      </c>
      <c r="M14" s="14">
        <f t="shared" si="1"/>
        <v>2658.85</v>
      </c>
      <c r="N14" s="52" t="e">
        <f>INDEX(Periods13[MonthNo],MATCH(B14,ddMonths,0))</f>
        <v>#N/A</v>
      </c>
    </row>
    <row r="15" spans="1:14" x14ac:dyDescent="0.3">
      <c r="A15" s="1"/>
      <c r="B15" s="25"/>
      <c r="C15" s="64"/>
      <c r="D15" s="3"/>
      <c r="E15" s="2"/>
      <c r="F15" s="2"/>
      <c r="G15" s="69"/>
      <c r="H15" s="4"/>
      <c r="I15" s="4"/>
      <c r="J15" s="4"/>
      <c r="K15" s="4">
        <f t="shared" si="0"/>
        <v>2658.8500000000004</v>
      </c>
      <c r="L15" s="55" t="s">
        <v>127</v>
      </c>
      <c r="M15" s="14">
        <f t="shared" si="1"/>
        <v>2658.85</v>
      </c>
      <c r="N15" s="52" t="e">
        <f>INDEX(Periods13[MonthNo],MATCH(B15,ddMonths,0))</f>
        <v>#N/A</v>
      </c>
    </row>
    <row r="16" spans="1:14" x14ac:dyDescent="0.3">
      <c r="A16" s="1"/>
      <c r="B16" s="25"/>
      <c r="C16" s="64"/>
      <c r="D16" s="3"/>
      <c r="E16" s="2"/>
      <c r="F16" s="2"/>
      <c r="G16" s="69"/>
      <c r="H16" s="72"/>
      <c r="I16" s="4"/>
      <c r="J16" s="4"/>
      <c r="K16" s="4">
        <f t="shared" si="0"/>
        <v>2658.8500000000004</v>
      </c>
      <c r="L16" s="55" t="s">
        <v>127</v>
      </c>
      <c r="M16" s="14">
        <f>IF(""&amp;L16="Yes",J16-(H16-I16)+IF(ISNUMBER(TRIM(M15)*1),TRIM(M15)*1),IF(ISNUMBER(TRIM(M15)*1),TRIM(M15)*1,0))</f>
        <v>2658.85</v>
      </c>
      <c r="N16" s="52"/>
    </row>
    <row r="17" spans="1:14" x14ac:dyDescent="0.3">
      <c r="A17" s="1"/>
      <c r="B17" s="25"/>
      <c r="C17" s="64"/>
      <c r="D17" s="3"/>
      <c r="E17" s="2"/>
      <c r="F17" s="2"/>
      <c r="G17" s="70"/>
      <c r="H17" s="72"/>
      <c r="I17" s="4"/>
      <c r="J17" s="4"/>
      <c r="K17" s="4">
        <f t="shared" si="0"/>
        <v>2658.8500000000004</v>
      </c>
      <c r="L17" s="55" t="s">
        <v>127</v>
      </c>
      <c r="M17" s="14">
        <f>IF(""&amp;L17="Yes",J17-(H17-I17)+IF(ISNUMBER(TRIM(M16)*1),TRIM(M16)*1),IF(ISNUMBER(TRIM(M16)*1),TRIM(M16)*1,0))</f>
        <v>2658.85</v>
      </c>
      <c r="N17" s="52" t="e">
        <f>INDEX(Periods13[MonthNo],MATCH(B17,ddMonths,0))</f>
        <v>#N/A</v>
      </c>
    </row>
    <row r="18" spans="1:14" x14ac:dyDescent="0.3">
      <c r="A18" s="1"/>
      <c r="B18" s="25"/>
      <c r="C18" s="64"/>
      <c r="D18" s="3"/>
      <c r="E18" s="2"/>
      <c r="F18" s="2"/>
      <c r="G18" s="70"/>
      <c r="H18" s="72"/>
      <c r="I18" s="4"/>
      <c r="J18" s="4"/>
      <c r="K18" s="4">
        <f t="shared" si="0"/>
        <v>2658.8500000000004</v>
      </c>
      <c r="L18" s="55" t="s">
        <v>127</v>
      </c>
      <c r="M18" s="14">
        <f>IF(""&amp;L17="Yes",J17-(H18-I18)+IF(ISNUMBER(TRIM(M17)*1),TRIM(M17)*1),IF(ISNUMBER(TRIM(M17)*1),TRIM(M17)*1,0))</f>
        <v>2658.85</v>
      </c>
      <c r="N18" s="52" t="e">
        <f>INDEX(Periods13[MonthNo],MATCH(B18,ddMonths,0))</f>
        <v>#N/A</v>
      </c>
    </row>
    <row r="19" spans="1:14" x14ac:dyDescent="0.3">
      <c r="A19" s="1"/>
      <c r="B19" s="25"/>
      <c r="C19" s="64"/>
      <c r="D19" s="3"/>
      <c r="E19" s="2"/>
      <c r="F19" s="2"/>
      <c r="G19" s="70"/>
      <c r="H19" s="72"/>
      <c r="I19" s="4"/>
      <c r="J19" s="4"/>
      <c r="K19" s="4">
        <f t="shared" si="0"/>
        <v>2658.8500000000004</v>
      </c>
      <c r="L19" s="55" t="s">
        <v>127</v>
      </c>
      <c r="M19" s="14">
        <f t="shared" si="1"/>
        <v>2658.85</v>
      </c>
      <c r="N19" s="52" t="e">
        <f>INDEX(Periods13[MonthNo],MATCH(B19,ddMonths,0))</f>
        <v>#N/A</v>
      </c>
    </row>
    <row r="20" spans="1:14" x14ac:dyDescent="0.3">
      <c r="A20" s="1"/>
      <c r="B20" s="25"/>
      <c r="C20" s="3"/>
      <c r="D20" s="3"/>
      <c r="E20" s="2"/>
      <c r="F20" s="2"/>
      <c r="G20" s="70"/>
      <c r="H20" s="72"/>
      <c r="I20" s="4"/>
      <c r="J20" s="4"/>
      <c r="K20" s="4">
        <f t="shared" si="0"/>
        <v>2658.8500000000004</v>
      </c>
      <c r="L20" s="55" t="s">
        <v>127</v>
      </c>
      <c r="M20" s="14">
        <f t="shared" si="1"/>
        <v>2658.85</v>
      </c>
      <c r="N20" s="52" t="e">
        <f>INDEX(Periods13[MonthNo],MATCH(B20,ddMonths,0))</f>
        <v>#N/A</v>
      </c>
    </row>
    <row r="21" spans="1:14" ht="15" customHeight="1" x14ac:dyDescent="0.3">
      <c r="A21" s="1"/>
      <c r="B21" s="25"/>
      <c r="C21" s="3"/>
      <c r="D21" s="3"/>
      <c r="E21" s="2"/>
      <c r="F21" s="2"/>
      <c r="G21" s="70"/>
      <c r="H21" s="73"/>
      <c r="I21" s="4"/>
      <c r="J21" s="4"/>
      <c r="K21" s="4">
        <f t="shared" si="0"/>
        <v>2658.8500000000004</v>
      </c>
      <c r="L21" s="55" t="s">
        <v>127</v>
      </c>
      <c r="M21" s="14">
        <f t="shared" si="1"/>
        <v>2658.85</v>
      </c>
      <c r="N21" s="52" t="e">
        <f>INDEX(Periods13[MonthNo],MATCH(B21,ddMonths,0))</f>
        <v>#N/A</v>
      </c>
    </row>
    <row r="22" spans="1:14" x14ac:dyDescent="0.3">
      <c r="A22" s="1"/>
      <c r="B22" s="25"/>
      <c r="C22" s="65"/>
      <c r="D22" s="3"/>
      <c r="E22" s="2"/>
      <c r="F22" s="2"/>
      <c r="G22" s="70"/>
      <c r="H22" s="74"/>
      <c r="I22" s="4"/>
      <c r="J22" s="4"/>
      <c r="K22" s="4">
        <f t="shared" si="0"/>
        <v>2658.8500000000004</v>
      </c>
      <c r="L22" s="55" t="s">
        <v>127</v>
      </c>
      <c r="M22" s="14">
        <f t="shared" si="1"/>
        <v>2658.85</v>
      </c>
      <c r="N22" s="52" t="e">
        <f>INDEX(Periods13[MonthNo],MATCH(B22,ddMonths,0))</f>
        <v>#N/A</v>
      </c>
    </row>
    <row r="23" spans="1:14" x14ac:dyDescent="0.3">
      <c r="A23" s="1"/>
      <c r="B23" s="25"/>
      <c r="C23" s="64"/>
      <c r="D23" s="3"/>
      <c r="E23" s="2"/>
      <c r="F23" s="2"/>
      <c r="G23" s="70"/>
      <c r="H23" s="72"/>
      <c r="I23" s="56"/>
      <c r="J23" s="56"/>
      <c r="K23" s="56">
        <f t="shared" si="0"/>
        <v>2658.8500000000004</v>
      </c>
      <c r="L23" s="55" t="s">
        <v>127</v>
      </c>
      <c r="M23" s="57">
        <f t="shared" si="1"/>
        <v>2658.85</v>
      </c>
      <c r="N23" s="58" t="e">
        <f>INDEX(Periods13[MonthNo],MATCH(B23,ddMonths,0))</f>
        <v>#N/A</v>
      </c>
    </row>
    <row r="24" spans="1:14" x14ac:dyDescent="0.3">
      <c r="A24" s="1"/>
      <c r="B24" s="25"/>
      <c r="C24" s="64"/>
      <c r="D24" s="3"/>
      <c r="E24" s="2"/>
      <c r="F24" s="2"/>
      <c r="G24" s="70"/>
      <c r="H24" s="72"/>
      <c r="I24" s="56"/>
      <c r="J24" s="56"/>
      <c r="K24" s="56">
        <f>IF(ISNUMBER(TRIM(K23)*1),K23-(H24-I24)+J24,(H24-I24)+J24)</f>
        <v>2658.8500000000004</v>
      </c>
      <c r="L24" s="55" t="s">
        <v>127</v>
      </c>
      <c r="M24" s="57">
        <f>IF(""&amp;L24="Yes",J24-(H24-I24)+IF(ISNUMBER(TRIM(M23)*1),TRIM(M23)*1),IF(ISNUMBER(TRIM(M23)*1),TRIM(M23)*1,0))</f>
        <v>2658.85</v>
      </c>
      <c r="N24" s="58" t="e">
        <f>INDEX(Periods13[MonthNo],MATCH(B24,ddMonths,0))</f>
        <v>#N/A</v>
      </c>
    </row>
    <row r="25" spans="1:14" x14ac:dyDescent="0.3">
      <c r="A25" s="1"/>
      <c r="B25" s="25"/>
      <c r="C25" s="64"/>
      <c r="D25" s="3"/>
      <c r="E25" s="2"/>
      <c r="F25" s="2"/>
      <c r="G25" s="70"/>
      <c r="H25" s="72"/>
      <c r="I25" s="4"/>
      <c r="J25" s="4"/>
      <c r="K25" s="4">
        <f t="shared" si="0"/>
        <v>2658.8500000000004</v>
      </c>
      <c r="L25" s="55" t="s">
        <v>127</v>
      </c>
      <c r="M25" s="14">
        <f t="shared" si="1"/>
        <v>2658.85</v>
      </c>
      <c r="N25" s="52" t="e">
        <f>INDEX(Periods13[MonthNo],MATCH(B25,ddMonths,0))</f>
        <v>#N/A</v>
      </c>
    </row>
    <row r="26" spans="1:14" x14ac:dyDescent="0.3">
      <c r="A26" s="1"/>
      <c r="B26" s="25"/>
      <c r="C26" s="64"/>
      <c r="D26" s="3"/>
      <c r="E26" s="2"/>
      <c r="F26" s="2"/>
      <c r="G26" s="70"/>
      <c r="H26" s="72"/>
      <c r="I26" s="4"/>
      <c r="J26" s="4"/>
      <c r="K26" s="4">
        <f t="shared" si="0"/>
        <v>2658.8500000000004</v>
      </c>
      <c r="L26" s="55" t="s">
        <v>127</v>
      </c>
      <c r="M26" s="14">
        <f t="shared" ref="M26:M88" si="2">IF(""&amp;L26="Yes",J26-(H26-I26)+IF(ISNUMBER(TRIM(M25)*1),TRIM(M25)*1),IF(ISNUMBER(TRIM(M25)*1),TRIM(M25)*1,0))</f>
        <v>2658.85</v>
      </c>
      <c r="N26" s="52" t="e">
        <f>INDEX(Periods13[MonthNo],MATCH(B26,ddMonths,0))</f>
        <v>#N/A</v>
      </c>
    </row>
    <row r="27" spans="1:14" x14ac:dyDescent="0.3">
      <c r="A27" s="1"/>
      <c r="B27" s="25"/>
      <c r="C27" s="64"/>
      <c r="D27" s="3"/>
      <c r="E27" s="2"/>
      <c r="F27" s="2"/>
      <c r="G27" s="70"/>
      <c r="H27" s="72"/>
      <c r="I27" s="4"/>
      <c r="J27" s="4"/>
      <c r="K27" s="4">
        <f t="shared" si="0"/>
        <v>2658.8500000000004</v>
      </c>
      <c r="L27" s="55" t="s">
        <v>127</v>
      </c>
      <c r="M27" s="14">
        <f t="shared" si="2"/>
        <v>2658.85</v>
      </c>
      <c r="N27" s="52" t="e">
        <f>INDEX(Periods13[MonthNo],MATCH(B27,ddMonths,0))</f>
        <v>#N/A</v>
      </c>
    </row>
    <row r="28" spans="1:14" x14ac:dyDescent="0.3">
      <c r="A28" s="1"/>
      <c r="B28" s="25"/>
      <c r="C28" s="64"/>
      <c r="D28" s="3"/>
      <c r="E28" s="2"/>
      <c r="F28" s="2"/>
      <c r="G28" s="70"/>
      <c r="H28" s="72"/>
      <c r="I28" s="4"/>
      <c r="J28" s="4"/>
      <c r="K28" s="4">
        <f t="shared" si="0"/>
        <v>2658.8500000000004</v>
      </c>
      <c r="L28" s="55" t="s">
        <v>127</v>
      </c>
      <c r="M28" s="14">
        <f t="shared" si="2"/>
        <v>2658.85</v>
      </c>
      <c r="N28" s="52" t="e">
        <f>INDEX(Periods13[MonthNo],MATCH(B28,ddMonths,0))</f>
        <v>#N/A</v>
      </c>
    </row>
    <row r="29" spans="1:14" x14ac:dyDescent="0.3">
      <c r="A29" s="1"/>
      <c r="B29" s="25"/>
      <c r="C29" s="64"/>
      <c r="D29" s="3"/>
      <c r="E29" s="2"/>
      <c r="F29" s="2"/>
      <c r="G29" s="70"/>
      <c r="H29" s="72"/>
      <c r="I29" s="4"/>
      <c r="J29" s="4"/>
      <c r="K29" s="4">
        <f t="shared" si="0"/>
        <v>2658.8500000000004</v>
      </c>
      <c r="L29" s="55" t="s">
        <v>127</v>
      </c>
      <c r="M29" s="14">
        <f t="shared" si="2"/>
        <v>2658.85</v>
      </c>
      <c r="N29" s="52" t="e">
        <f>INDEX(Periods13[MonthNo],MATCH(B29,ddMonths,0))</f>
        <v>#N/A</v>
      </c>
    </row>
    <row r="30" spans="1:14" x14ac:dyDescent="0.3">
      <c r="A30" s="1"/>
      <c r="B30" s="25"/>
      <c r="C30" s="3"/>
      <c r="D30" s="3"/>
      <c r="E30" s="2"/>
      <c r="F30" s="2"/>
      <c r="G30" s="70"/>
      <c r="H30" s="72"/>
      <c r="I30" s="4"/>
      <c r="J30" s="4"/>
      <c r="K30" s="4">
        <f t="shared" si="0"/>
        <v>2658.8500000000004</v>
      </c>
      <c r="L30" s="55" t="s">
        <v>127</v>
      </c>
      <c r="M30" s="14">
        <f t="shared" si="2"/>
        <v>2658.85</v>
      </c>
      <c r="N30" s="52" t="e">
        <f>INDEX(Periods13[MonthNo],MATCH(B30,ddMonths,0))</f>
        <v>#N/A</v>
      </c>
    </row>
    <row r="31" spans="1:14" x14ac:dyDescent="0.3">
      <c r="A31" s="1"/>
      <c r="B31" s="25"/>
      <c r="C31" s="3"/>
      <c r="D31" s="3"/>
      <c r="E31" s="2"/>
      <c r="F31" s="2"/>
      <c r="G31" s="70"/>
      <c r="H31" s="72"/>
      <c r="I31" s="4"/>
      <c r="J31" s="4"/>
      <c r="K31" s="4">
        <f t="shared" si="0"/>
        <v>2658.8500000000004</v>
      </c>
      <c r="L31" s="55" t="s">
        <v>127</v>
      </c>
      <c r="M31" s="14">
        <f t="shared" si="2"/>
        <v>2658.85</v>
      </c>
      <c r="N31" s="52" t="e">
        <f>INDEX(Periods13[MonthNo],MATCH(B31,ddMonths,0))</f>
        <v>#N/A</v>
      </c>
    </row>
    <row r="32" spans="1:14" x14ac:dyDescent="0.3">
      <c r="A32" s="1"/>
      <c r="B32" s="25"/>
      <c r="C32" s="3"/>
      <c r="D32" s="3"/>
      <c r="E32" s="2"/>
      <c r="F32" s="2"/>
      <c r="G32" s="70"/>
      <c r="H32" s="72"/>
      <c r="I32" s="4"/>
      <c r="J32" s="4"/>
      <c r="K32" s="4">
        <f t="shared" si="0"/>
        <v>2658.8500000000004</v>
      </c>
      <c r="L32" s="55" t="s">
        <v>127</v>
      </c>
      <c r="M32" s="14">
        <f t="shared" si="2"/>
        <v>2658.85</v>
      </c>
      <c r="N32" s="52" t="e">
        <f>INDEX(Periods13[MonthNo],MATCH(B32,ddMonths,0))</f>
        <v>#N/A</v>
      </c>
    </row>
    <row r="33" spans="1:14" x14ac:dyDescent="0.3">
      <c r="A33" s="1"/>
      <c r="B33" s="25"/>
      <c r="C33" s="3"/>
      <c r="D33" s="3"/>
      <c r="E33" s="2"/>
      <c r="F33" s="2"/>
      <c r="G33" s="70"/>
      <c r="H33" s="72"/>
      <c r="I33" s="4"/>
      <c r="J33" s="4"/>
      <c r="K33" s="4">
        <f t="shared" si="0"/>
        <v>2658.8500000000004</v>
      </c>
      <c r="L33" s="55" t="s">
        <v>127</v>
      </c>
      <c r="M33" s="14">
        <f t="shared" si="2"/>
        <v>2658.85</v>
      </c>
      <c r="N33" s="52" t="e">
        <f>INDEX(Periods13[MonthNo],MATCH(B33,ddMonths,0))</f>
        <v>#N/A</v>
      </c>
    </row>
    <row r="34" spans="1:14" x14ac:dyDescent="0.3">
      <c r="A34" s="1"/>
      <c r="B34" s="25"/>
      <c r="C34" s="3"/>
      <c r="D34" s="3"/>
      <c r="E34" s="2"/>
      <c r="F34" s="2"/>
      <c r="G34" s="70"/>
      <c r="H34" s="74"/>
      <c r="I34" s="4"/>
      <c r="J34" s="4"/>
      <c r="K34" s="4">
        <f t="shared" si="0"/>
        <v>2658.8500000000004</v>
      </c>
      <c r="L34" s="55" t="s">
        <v>127</v>
      </c>
      <c r="M34" s="14">
        <f t="shared" si="2"/>
        <v>2658.85</v>
      </c>
      <c r="N34" s="52" t="e">
        <f>INDEX(Periods13[MonthNo],MATCH(B34,ddMonths,0))</f>
        <v>#N/A</v>
      </c>
    </row>
    <row r="35" spans="1:14" x14ac:dyDescent="0.3">
      <c r="A35" s="1"/>
      <c r="B35" s="25"/>
      <c r="C35" s="3"/>
      <c r="D35" s="3"/>
      <c r="E35" s="2"/>
      <c r="F35" s="2"/>
      <c r="G35" s="70"/>
      <c r="H35" s="72"/>
      <c r="I35" s="4"/>
      <c r="J35" s="4"/>
      <c r="K35" s="4">
        <f t="shared" si="0"/>
        <v>2658.8500000000004</v>
      </c>
      <c r="L35" s="55" t="s">
        <v>127</v>
      </c>
      <c r="M35" s="14">
        <f t="shared" si="2"/>
        <v>2658.85</v>
      </c>
      <c r="N35" s="52" t="e">
        <f>INDEX(Periods13[MonthNo],MATCH(B35,ddMonths,0))</f>
        <v>#N/A</v>
      </c>
    </row>
    <row r="36" spans="1:14" x14ac:dyDescent="0.3">
      <c r="A36" s="66"/>
      <c r="B36" s="25"/>
      <c r="C36" s="67"/>
      <c r="D36" s="3"/>
      <c r="E36" s="2"/>
      <c r="F36" s="2"/>
      <c r="G36" s="71"/>
      <c r="H36" s="75"/>
      <c r="I36" s="4"/>
      <c r="J36" s="4"/>
      <c r="K36" s="4">
        <f t="shared" si="0"/>
        <v>2658.8500000000004</v>
      </c>
      <c r="L36" s="55" t="s">
        <v>127</v>
      </c>
      <c r="M36" s="14">
        <f t="shared" si="2"/>
        <v>2658.85</v>
      </c>
      <c r="N36" s="52" t="e">
        <f>INDEX(Periods13[MonthNo],MATCH(B36,ddMonths,0))</f>
        <v>#N/A</v>
      </c>
    </row>
    <row r="37" spans="1:14" x14ac:dyDescent="0.3">
      <c r="A37" s="1"/>
      <c r="B37" s="25"/>
      <c r="C37" s="3"/>
      <c r="D37" s="3"/>
      <c r="E37" s="2"/>
      <c r="F37" s="2"/>
      <c r="G37" s="70"/>
      <c r="H37" s="72"/>
      <c r="I37" s="4"/>
      <c r="J37" s="4"/>
      <c r="K37" s="4">
        <f t="shared" si="0"/>
        <v>2658.8500000000004</v>
      </c>
      <c r="L37" s="55" t="s">
        <v>127</v>
      </c>
      <c r="M37" s="14">
        <f t="shared" si="2"/>
        <v>2658.85</v>
      </c>
      <c r="N37" s="52" t="e">
        <f>INDEX(Periods13[MonthNo],MATCH(B37,ddMonths,0))</f>
        <v>#N/A</v>
      </c>
    </row>
    <row r="38" spans="1:14" x14ac:dyDescent="0.3">
      <c r="A38" s="1"/>
      <c r="B38" s="25"/>
      <c r="C38" s="3"/>
      <c r="D38" s="3"/>
      <c r="E38" s="2"/>
      <c r="F38" s="2"/>
      <c r="G38" s="70"/>
      <c r="H38" s="72"/>
      <c r="I38" s="4"/>
      <c r="J38" s="4"/>
      <c r="K38" s="4">
        <f t="shared" ref="K38:K88" si="3">IF(ISNUMBER(TRIM(K37)*1),K37-(H38-I38)+J38,(H38-I38)+J38)</f>
        <v>2658.8500000000004</v>
      </c>
      <c r="L38" s="55" t="s">
        <v>127</v>
      </c>
      <c r="M38" s="14">
        <f t="shared" si="2"/>
        <v>2658.85</v>
      </c>
      <c r="N38" s="52" t="e">
        <f>INDEX(Periods13[MonthNo],MATCH(B38,ddMonths,0))</f>
        <v>#N/A</v>
      </c>
    </row>
    <row r="39" spans="1:14" x14ac:dyDescent="0.3">
      <c r="A39" s="1"/>
      <c r="B39" s="25"/>
      <c r="C39" s="3"/>
      <c r="D39" s="3"/>
      <c r="E39" s="2"/>
      <c r="F39" s="2"/>
      <c r="G39" s="70"/>
      <c r="H39" s="72"/>
      <c r="I39" s="4"/>
      <c r="J39" s="4"/>
      <c r="K39" s="4">
        <f t="shared" si="3"/>
        <v>2658.8500000000004</v>
      </c>
      <c r="L39" s="55" t="s">
        <v>127</v>
      </c>
      <c r="M39" s="14">
        <f t="shared" si="2"/>
        <v>2658.85</v>
      </c>
      <c r="N39" s="52" t="e">
        <f>INDEX(Periods13[MonthNo],MATCH(B39,ddMonths,0))</f>
        <v>#N/A</v>
      </c>
    </row>
    <row r="40" spans="1:14" x14ac:dyDescent="0.3">
      <c r="A40" s="1"/>
      <c r="B40" s="25"/>
      <c r="C40" s="3"/>
      <c r="D40" s="3"/>
      <c r="E40" s="2"/>
      <c r="F40" s="2"/>
      <c r="G40" s="70"/>
      <c r="H40" s="72"/>
      <c r="I40" s="4"/>
      <c r="J40" s="4"/>
      <c r="K40" s="4">
        <f t="shared" si="3"/>
        <v>2658.8500000000004</v>
      </c>
      <c r="L40" s="55" t="s">
        <v>127</v>
      </c>
      <c r="M40" s="14">
        <f t="shared" si="2"/>
        <v>2658.85</v>
      </c>
      <c r="N40" s="52" t="e">
        <f>INDEX(Periods13[MonthNo],MATCH(B40,ddMonths,0))</f>
        <v>#N/A</v>
      </c>
    </row>
    <row r="41" spans="1:14" x14ac:dyDescent="0.3">
      <c r="A41" s="1"/>
      <c r="B41" s="25"/>
      <c r="C41" s="3"/>
      <c r="D41" s="3"/>
      <c r="E41" s="2"/>
      <c r="F41" s="2"/>
      <c r="G41" s="70"/>
      <c r="H41" s="72"/>
      <c r="I41" s="4"/>
      <c r="J41" s="72"/>
      <c r="K41" s="4">
        <f t="shared" si="3"/>
        <v>2658.8500000000004</v>
      </c>
      <c r="L41" s="55" t="s">
        <v>127</v>
      </c>
      <c r="M41" s="14">
        <f t="shared" si="2"/>
        <v>2658.85</v>
      </c>
      <c r="N41" s="52" t="e">
        <f>INDEX(Periods13[MonthNo],MATCH(B41,ddMonths,0))</f>
        <v>#N/A</v>
      </c>
    </row>
    <row r="42" spans="1:14" x14ac:dyDescent="0.3">
      <c r="A42" s="1"/>
      <c r="B42" s="25"/>
      <c r="C42" s="3"/>
      <c r="D42" s="3"/>
      <c r="E42" s="2"/>
      <c r="F42" s="2"/>
      <c r="G42" s="70"/>
      <c r="H42" s="72"/>
      <c r="I42" s="4"/>
      <c r="J42" s="72"/>
      <c r="K42" s="4">
        <f t="shared" si="3"/>
        <v>2658.8500000000004</v>
      </c>
      <c r="L42" s="55" t="s">
        <v>127</v>
      </c>
      <c r="M42" s="14">
        <f t="shared" si="2"/>
        <v>2658.85</v>
      </c>
      <c r="N42" s="52" t="e">
        <f>INDEX(Periods13[MonthNo],MATCH(B42,ddMonths,0))</f>
        <v>#N/A</v>
      </c>
    </row>
    <row r="43" spans="1:14" x14ac:dyDescent="0.3">
      <c r="A43" s="11"/>
      <c r="B43" s="25"/>
      <c r="C43" s="3"/>
      <c r="D43" s="3"/>
      <c r="E43" s="2"/>
      <c r="F43" s="2"/>
      <c r="G43" s="9"/>
      <c r="H43" s="4"/>
      <c r="I43" s="4"/>
      <c r="J43" s="72"/>
      <c r="K43" s="4">
        <f t="shared" si="3"/>
        <v>2658.8500000000004</v>
      </c>
      <c r="L43" s="55" t="s">
        <v>127</v>
      </c>
      <c r="M43" s="14">
        <f t="shared" si="2"/>
        <v>2658.85</v>
      </c>
      <c r="N43" s="52" t="e">
        <f>INDEX(Periods13[MonthNo],MATCH(B43,ddMonths,0))</f>
        <v>#N/A</v>
      </c>
    </row>
    <row r="44" spans="1:14" x14ac:dyDescent="0.3">
      <c r="A44" s="11"/>
      <c r="B44" s="25"/>
      <c r="C44" s="3"/>
      <c r="D44" s="3"/>
      <c r="E44" s="2"/>
      <c r="F44" s="2"/>
      <c r="G44" s="9"/>
      <c r="H44" s="4"/>
      <c r="I44" s="4"/>
      <c r="J44" s="4"/>
      <c r="K44" s="4">
        <f t="shared" si="3"/>
        <v>2658.8500000000004</v>
      </c>
      <c r="L44" s="55" t="s">
        <v>127</v>
      </c>
      <c r="M44" s="14">
        <f t="shared" si="2"/>
        <v>2658.85</v>
      </c>
      <c r="N44" s="52" t="e">
        <f>INDEX(Periods13[MonthNo],MATCH(B44,ddMonths,0))</f>
        <v>#N/A</v>
      </c>
    </row>
    <row r="45" spans="1:14" x14ac:dyDescent="0.3">
      <c r="A45" s="11"/>
      <c r="B45" s="25"/>
      <c r="C45" s="3"/>
      <c r="D45" s="3"/>
      <c r="E45" s="2"/>
      <c r="F45" s="2"/>
      <c r="G45" s="9"/>
      <c r="H45" s="4"/>
      <c r="I45" s="4"/>
      <c r="J45" s="4"/>
      <c r="K45" s="4">
        <f t="shared" si="3"/>
        <v>2658.8500000000004</v>
      </c>
      <c r="L45" s="55" t="s">
        <v>127</v>
      </c>
      <c r="M45" s="14">
        <f t="shared" si="2"/>
        <v>2658.85</v>
      </c>
      <c r="N45" s="52" t="e">
        <f>INDEX(Periods13[MonthNo],MATCH(B45,ddMonths,0))</f>
        <v>#N/A</v>
      </c>
    </row>
    <row r="46" spans="1:14" ht="18.75" customHeight="1" x14ac:dyDescent="0.3">
      <c r="A46" s="11"/>
      <c r="B46" s="25"/>
      <c r="C46" s="3"/>
      <c r="D46" s="3"/>
      <c r="E46" s="2"/>
      <c r="F46" s="2"/>
      <c r="G46" s="9"/>
      <c r="H46" s="4"/>
      <c r="I46" s="4"/>
      <c r="J46" s="4"/>
      <c r="K46" s="4">
        <f t="shared" si="3"/>
        <v>2658.8500000000004</v>
      </c>
      <c r="L46" s="55" t="s">
        <v>127</v>
      </c>
      <c r="M46" s="14">
        <f t="shared" si="2"/>
        <v>2658.85</v>
      </c>
      <c r="N46" s="52" t="e">
        <f>INDEX(Periods13[MonthNo],MATCH(B46,ddMonths,0))</f>
        <v>#N/A</v>
      </c>
    </row>
    <row r="47" spans="1:14" x14ac:dyDescent="0.3">
      <c r="A47" s="11"/>
      <c r="B47" s="25"/>
      <c r="C47" s="3"/>
      <c r="D47" s="3"/>
      <c r="E47" s="2"/>
      <c r="F47" s="2"/>
      <c r="G47" s="9"/>
      <c r="H47" s="4"/>
      <c r="I47" s="4"/>
      <c r="J47" s="4"/>
      <c r="K47" s="4">
        <f t="shared" si="3"/>
        <v>2658.8500000000004</v>
      </c>
      <c r="L47" s="55" t="s">
        <v>127</v>
      </c>
      <c r="M47" s="14">
        <f t="shared" si="2"/>
        <v>2658.85</v>
      </c>
      <c r="N47" s="52" t="e">
        <f>INDEX(Periods13[MonthNo],MATCH(B47,ddMonths,0))</f>
        <v>#N/A</v>
      </c>
    </row>
    <row r="48" spans="1:14" x14ac:dyDescent="0.3">
      <c r="A48" s="11"/>
      <c r="B48" s="25"/>
      <c r="C48" s="3"/>
      <c r="D48" s="3"/>
      <c r="E48" s="2"/>
      <c r="F48" s="2"/>
      <c r="G48" s="9"/>
      <c r="H48" s="4"/>
      <c r="I48" s="4"/>
      <c r="J48" s="4"/>
      <c r="K48" s="4">
        <f t="shared" si="3"/>
        <v>2658.8500000000004</v>
      </c>
      <c r="L48" s="55" t="s">
        <v>127</v>
      </c>
      <c r="M48" s="14">
        <f t="shared" si="2"/>
        <v>2658.85</v>
      </c>
      <c r="N48" s="52" t="e">
        <f>INDEX(Periods13[MonthNo],MATCH(B48,ddMonths,0))</f>
        <v>#N/A</v>
      </c>
    </row>
    <row r="49" spans="1:14" x14ac:dyDescent="0.3">
      <c r="A49" s="11"/>
      <c r="B49" s="25"/>
      <c r="C49" s="3"/>
      <c r="D49" s="3"/>
      <c r="E49" s="2"/>
      <c r="F49" s="2"/>
      <c r="G49" s="9"/>
      <c r="H49" s="4"/>
      <c r="I49" s="4"/>
      <c r="J49" s="4"/>
      <c r="K49" s="4">
        <f t="shared" si="3"/>
        <v>2658.8500000000004</v>
      </c>
      <c r="L49" s="55" t="s">
        <v>127</v>
      </c>
      <c r="M49" s="14">
        <f t="shared" si="2"/>
        <v>2658.85</v>
      </c>
      <c r="N49" s="52" t="e">
        <f>INDEX(Periods13[MonthNo],MATCH(B49,ddMonths,0))</f>
        <v>#N/A</v>
      </c>
    </row>
    <row r="50" spans="1:14" x14ac:dyDescent="0.3">
      <c r="A50" s="11"/>
      <c r="B50" s="25"/>
      <c r="C50" s="3"/>
      <c r="D50" s="3"/>
      <c r="E50" s="2"/>
      <c r="F50" s="2"/>
      <c r="G50" s="9"/>
      <c r="H50" s="4"/>
      <c r="I50" s="4"/>
      <c r="J50" s="4"/>
      <c r="K50" s="4">
        <f t="shared" si="3"/>
        <v>2658.8500000000004</v>
      </c>
      <c r="L50" s="55" t="s">
        <v>127</v>
      </c>
      <c r="M50" s="14">
        <f t="shared" si="2"/>
        <v>2658.85</v>
      </c>
      <c r="N50" s="52" t="e">
        <f>INDEX(Periods13[MonthNo],MATCH(B50,ddMonths,0))</f>
        <v>#N/A</v>
      </c>
    </row>
    <row r="51" spans="1:14" x14ac:dyDescent="0.3">
      <c r="A51" s="11"/>
      <c r="B51" s="25"/>
      <c r="C51" s="3"/>
      <c r="D51" s="3"/>
      <c r="E51" s="2"/>
      <c r="F51" s="2"/>
      <c r="G51" s="9"/>
      <c r="H51" s="4"/>
      <c r="I51" s="4"/>
      <c r="J51" s="4"/>
      <c r="K51" s="4">
        <f t="shared" si="3"/>
        <v>2658.8500000000004</v>
      </c>
      <c r="L51" s="55" t="s">
        <v>127</v>
      </c>
      <c r="M51" s="14">
        <f t="shared" si="2"/>
        <v>2658.85</v>
      </c>
      <c r="N51" s="52" t="e">
        <f>INDEX(Periods13[MonthNo],MATCH(B51,ddMonths,0))</f>
        <v>#N/A</v>
      </c>
    </row>
    <row r="52" spans="1:14" ht="19.5" customHeight="1" x14ac:dyDescent="0.3">
      <c r="A52" s="11"/>
      <c r="B52" s="25"/>
      <c r="C52" s="3"/>
      <c r="D52" s="3"/>
      <c r="E52" s="2"/>
      <c r="F52" s="2"/>
      <c r="G52" s="9"/>
      <c r="H52" s="4"/>
      <c r="I52" s="4"/>
      <c r="J52" s="4"/>
      <c r="K52" s="4">
        <f t="shared" si="3"/>
        <v>2658.8500000000004</v>
      </c>
      <c r="L52" s="55" t="s">
        <v>127</v>
      </c>
      <c r="M52" s="14">
        <f t="shared" si="2"/>
        <v>2658.85</v>
      </c>
      <c r="N52" s="52" t="e">
        <f>INDEX(Periods13[MonthNo],MATCH(B52,ddMonths,0))</f>
        <v>#N/A</v>
      </c>
    </row>
    <row r="53" spans="1:14" x14ac:dyDescent="0.3">
      <c r="A53" s="11"/>
      <c r="B53" s="25"/>
      <c r="C53" s="3"/>
      <c r="D53" s="3"/>
      <c r="E53" s="2"/>
      <c r="F53" s="2"/>
      <c r="G53" s="9"/>
      <c r="H53" s="4"/>
      <c r="I53" s="4"/>
      <c r="J53" s="4"/>
      <c r="K53" s="4">
        <f t="shared" si="3"/>
        <v>2658.8500000000004</v>
      </c>
      <c r="L53" s="55" t="s">
        <v>127</v>
      </c>
      <c r="M53" s="14">
        <f t="shared" si="2"/>
        <v>2658.85</v>
      </c>
      <c r="N53" s="52" t="e">
        <f>INDEX(Periods13[MonthNo],MATCH(B53,ddMonths,0))</f>
        <v>#N/A</v>
      </c>
    </row>
    <row r="54" spans="1:14" x14ac:dyDescent="0.3">
      <c r="A54" s="11"/>
      <c r="B54" s="25"/>
      <c r="C54" s="3"/>
      <c r="D54" s="3"/>
      <c r="E54" s="2"/>
      <c r="F54" s="2"/>
      <c r="G54" s="9"/>
      <c r="H54" s="4"/>
      <c r="I54" s="4"/>
      <c r="J54" s="4"/>
      <c r="K54" s="4">
        <f t="shared" si="3"/>
        <v>2658.8500000000004</v>
      </c>
      <c r="L54" s="55" t="s">
        <v>127</v>
      </c>
      <c r="M54" s="14">
        <f t="shared" si="2"/>
        <v>2658.85</v>
      </c>
      <c r="N54" s="52" t="e">
        <f>INDEX(Periods13[MonthNo],MATCH(B54,ddMonths,0))</f>
        <v>#N/A</v>
      </c>
    </row>
    <row r="55" spans="1:14" x14ac:dyDescent="0.3">
      <c r="A55" s="11"/>
      <c r="B55" s="25"/>
      <c r="C55" s="3"/>
      <c r="D55" s="3"/>
      <c r="E55" s="2"/>
      <c r="F55" s="2"/>
      <c r="G55" s="9"/>
      <c r="H55" s="4"/>
      <c r="I55" s="4"/>
      <c r="J55" s="4"/>
      <c r="K55" s="4">
        <f t="shared" si="3"/>
        <v>2658.8500000000004</v>
      </c>
      <c r="L55" s="55" t="s">
        <v>127</v>
      </c>
      <c r="M55" s="14">
        <f t="shared" si="2"/>
        <v>2658.85</v>
      </c>
      <c r="N55" s="52" t="e">
        <f>INDEX(Periods13[MonthNo],MATCH(B55,ddMonths,0))</f>
        <v>#N/A</v>
      </c>
    </row>
    <row r="56" spans="1:14" x14ac:dyDescent="0.3">
      <c r="A56" s="11"/>
      <c r="B56" s="25"/>
      <c r="C56" s="3"/>
      <c r="D56" s="3"/>
      <c r="E56" s="2"/>
      <c r="F56" s="2"/>
      <c r="G56" s="9"/>
      <c r="H56" s="4"/>
      <c r="I56" s="4"/>
      <c r="J56" s="4"/>
      <c r="K56" s="4">
        <f t="shared" si="3"/>
        <v>2658.8500000000004</v>
      </c>
      <c r="L56" s="55" t="s">
        <v>127</v>
      </c>
      <c r="M56" s="14">
        <f t="shared" si="2"/>
        <v>2658.85</v>
      </c>
      <c r="N56" s="52" t="e">
        <f>INDEX(Periods13[MonthNo],MATCH(B56,ddMonths,0))</f>
        <v>#N/A</v>
      </c>
    </row>
    <row r="57" spans="1:14" x14ac:dyDescent="0.3">
      <c r="A57" s="11"/>
      <c r="B57" s="25"/>
      <c r="C57" s="3"/>
      <c r="D57" s="3"/>
      <c r="E57" s="2"/>
      <c r="F57" s="2"/>
      <c r="G57" s="9"/>
      <c r="H57" s="4"/>
      <c r="I57" s="4"/>
      <c r="J57" s="4"/>
      <c r="K57" s="4">
        <f t="shared" si="3"/>
        <v>2658.8500000000004</v>
      </c>
      <c r="L57" s="55" t="s">
        <v>127</v>
      </c>
      <c r="M57" s="14">
        <f t="shared" si="2"/>
        <v>2658.85</v>
      </c>
      <c r="N57" s="52" t="e">
        <f>INDEX(Periods13[MonthNo],MATCH(B57,ddMonths,0))</f>
        <v>#N/A</v>
      </c>
    </row>
    <row r="58" spans="1:14" x14ac:dyDescent="0.3">
      <c r="A58" s="11"/>
      <c r="B58" s="25"/>
      <c r="C58" s="3"/>
      <c r="D58" s="3"/>
      <c r="E58" s="2"/>
      <c r="F58" s="2"/>
      <c r="G58" s="9"/>
      <c r="H58" s="4"/>
      <c r="I58" s="4"/>
      <c r="J58" s="4"/>
      <c r="K58" s="4">
        <f t="shared" si="3"/>
        <v>2658.8500000000004</v>
      </c>
      <c r="L58" s="55" t="s">
        <v>127</v>
      </c>
      <c r="M58" s="14">
        <f t="shared" si="2"/>
        <v>2658.85</v>
      </c>
      <c r="N58" s="52" t="e">
        <f>INDEX(Periods13[MonthNo],MATCH(B58,ddMonths,0))</f>
        <v>#N/A</v>
      </c>
    </row>
    <row r="59" spans="1:14" x14ac:dyDescent="0.3">
      <c r="A59" s="11"/>
      <c r="B59" s="25"/>
      <c r="C59" s="3"/>
      <c r="D59" s="3"/>
      <c r="E59" s="2"/>
      <c r="F59" s="2"/>
      <c r="G59" s="9"/>
      <c r="H59" s="4"/>
      <c r="I59" s="4"/>
      <c r="J59" s="4"/>
      <c r="K59" s="4">
        <f t="shared" si="3"/>
        <v>2658.8500000000004</v>
      </c>
      <c r="L59" s="55" t="s">
        <v>127</v>
      </c>
      <c r="M59" s="14">
        <f t="shared" si="2"/>
        <v>2658.85</v>
      </c>
      <c r="N59" s="52" t="e">
        <f>INDEX(Periods13[MonthNo],MATCH(B59,ddMonths,0))</f>
        <v>#N/A</v>
      </c>
    </row>
    <row r="60" spans="1:14" x14ac:dyDescent="0.3">
      <c r="A60" s="11"/>
      <c r="B60" s="25"/>
      <c r="C60" s="3"/>
      <c r="D60" s="3"/>
      <c r="E60" s="2"/>
      <c r="F60" s="2"/>
      <c r="G60" s="9"/>
      <c r="H60" s="4"/>
      <c r="I60" s="4"/>
      <c r="J60" s="4"/>
      <c r="K60" s="4">
        <f t="shared" si="3"/>
        <v>2658.8500000000004</v>
      </c>
      <c r="L60" s="55" t="s">
        <v>127</v>
      </c>
      <c r="M60" s="14">
        <f t="shared" si="2"/>
        <v>2658.85</v>
      </c>
      <c r="N60" s="52" t="e">
        <f>INDEX(Periods13[MonthNo],MATCH(B60,ddMonths,0))</f>
        <v>#N/A</v>
      </c>
    </row>
    <row r="61" spans="1:14" x14ac:dyDescent="0.3">
      <c r="A61" s="11"/>
      <c r="B61" s="25"/>
      <c r="C61" s="3"/>
      <c r="D61" s="3"/>
      <c r="E61" s="2"/>
      <c r="F61" s="2"/>
      <c r="G61" s="9"/>
      <c r="H61" s="4"/>
      <c r="I61" s="4"/>
      <c r="J61" s="4"/>
      <c r="K61" s="4">
        <f t="shared" si="3"/>
        <v>2658.8500000000004</v>
      </c>
      <c r="L61" s="55" t="s">
        <v>127</v>
      </c>
      <c r="M61" s="14">
        <f t="shared" si="2"/>
        <v>2658.85</v>
      </c>
      <c r="N61" s="52" t="e">
        <f>INDEX(Periods13[MonthNo],MATCH(B61,ddMonths,0))</f>
        <v>#N/A</v>
      </c>
    </row>
    <row r="62" spans="1:14" x14ac:dyDescent="0.3">
      <c r="A62" s="11"/>
      <c r="B62" s="25"/>
      <c r="C62" s="3"/>
      <c r="D62" s="3"/>
      <c r="E62" s="2"/>
      <c r="F62" s="2"/>
      <c r="G62" s="9"/>
      <c r="H62" s="4"/>
      <c r="I62" s="4"/>
      <c r="J62" s="4"/>
      <c r="K62" s="4">
        <f t="shared" si="3"/>
        <v>2658.8500000000004</v>
      </c>
      <c r="L62" s="55" t="s">
        <v>127</v>
      </c>
      <c r="M62" s="14">
        <f t="shared" si="2"/>
        <v>2658.85</v>
      </c>
      <c r="N62" s="52" t="e">
        <f>INDEX(Periods13[MonthNo],MATCH(B62,ddMonths,0))</f>
        <v>#N/A</v>
      </c>
    </row>
    <row r="63" spans="1:14" x14ac:dyDescent="0.3">
      <c r="A63" s="11"/>
      <c r="B63" s="25"/>
      <c r="C63" s="3"/>
      <c r="D63" s="3"/>
      <c r="E63" s="2"/>
      <c r="F63" s="2"/>
      <c r="G63" s="9"/>
      <c r="H63" s="4"/>
      <c r="I63" s="4"/>
      <c r="J63" s="4"/>
      <c r="K63" s="4">
        <f t="shared" si="3"/>
        <v>2658.8500000000004</v>
      </c>
      <c r="L63" s="55" t="s">
        <v>127</v>
      </c>
      <c r="M63" s="14">
        <f t="shared" si="2"/>
        <v>2658.85</v>
      </c>
      <c r="N63" s="52" t="e">
        <f>INDEX(Periods13[MonthNo],MATCH(B63,ddMonths,0))</f>
        <v>#N/A</v>
      </c>
    </row>
    <row r="64" spans="1:14" x14ac:dyDescent="0.3">
      <c r="A64" s="11"/>
      <c r="B64" s="25"/>
      <c r="C64" s="3"/>
      <c r="D64" s="3"/>
      <c r="E64" s="2"/>
      <c r="F64" s="2"/>
      <c r="G64" s="9"/>
      <c r="H64" s="4"/>
      <c r="I64" s="4"/>
      <c r="J64" s="4"/>
      <c r="K64" s="4">
        <f t="shared" si="3"/>
        <v>2658.8500000000004</v>
      </c>
      <c r="L64" s="55" t="s">
        <v>127</v>
      </c>
      <c r="M64" s="14">
        <f t="shared" si="2"/>
        <v>2658.85</v>
      </c>
      <c r="N64" s="52" t="e">
        <f>INDEX(Periods13[MonthNo],MATCH(B64,ddMonths,0))</f>
        <v>#N/A</v>
      </c>
    </row>
    <row r="65" spans="1:14" x14ac:dyDescent="0.3">
      <c r="A65" s="11"/>
      <c r="B65" s="25"/>
      <c r="C65" s="3"/>
      <c r="D65" s="3"/>
      <c r="E65" s="2"/>
      <c r="F65" s="2"/>
      <c r="G65" s="9"/>
      <c r="H65" s="4"/>
      <c r="I65" s="4"/>
      <c r="J65" s="4"/>
      <c r="K65" s="4">
        <f t="shared" si="3"/>
        <v>2658.8500000000004</v>
      </c>
      <c r="L65" s="55" t="s">
        <v>127</v>
      </c>
      <c r="M65" s="14">
        <f>IF(""&amp;L65="Yes",J65-(H65-I65)+IF(ISNUMBER(TRIM(M64)*1),TRIM(M64)*1),IF(ISNUMBER(TRIM(M64)*1),TRIM(M64)*1,0))</f>
        <v>2658.85</v>
      </c>
      <c r="N65" s="52" t="e">
        <f>INDEX(Periods13[MonthNo],MATCH(B65,ddMonths,0))</f>
        <v>#N/A</v>
      </c>
    </row>
    <row r="66" spans="1:14" x14ac:dyDescent="0.3">
      <c r="A66" s="11"/>
      <c r="B66" s="25"/>
      <c r="C66" s="3"/>
      <c r="D66" s="3"/>
      <c r="E66" s="2"/>
      <c r="F66" s="2"/>
      <c r="G66" s="9"/>
      <c r="H66" s="4"/>
      <c r="I66" s="4"/>
      <c r="J66" s="4"/>
      <c r="K66" s="4">
        <f t="shared" si="3"/>
        <v>2658.8500000000004</v>
      </c>
      <c r="L66" s="55" t="s">
        <v>127</v>
      </c>
      <c r="M66" s="14">
        <f>IF(""&amp;L66="Yes",J66-(H66-I66)+IF(ISNUMBER(TRIM(M65)*1),TRIM(M65)*1),IF(ISNUMBER(TRIM(M65)*1),TRIM(M65)*1,0))</f>
        <v>2658.85</v>
      </c>
      <c r="N66" s="52"/>
    </row>
    <row r="67" spans="1:14" x14ac:dyDescent="0.3">
      <c r="A67" s="11"/>
      <c r="B67" s="25"/>
      <c r="C67" s="3"/>
      <c r="D67" s="3"/>
      <c r="E67" s="2"/>
      <c r="F67" s="2"/>
      <c r="G67" s="9"/>
      <c r="H67" s="4"/>
      <c r="I67" s="4"/>
      <c r="J67" s="4"/>
      <c r="K67" s="4">
        <f t="shared" si="3"/>
        <v>2658.8500000000004</v>
      </c>
      <c r="L67" s="55" t="s">
        <v>127</v>
      </c>
      <c r="M67" s="14">
        <f t="shared" si="2"/>
        <v>2658.85</v>
      </c>
      <c r="N67" s="52" t="e">
        <f>INDEX(Periods13[MonthNo],MATCH(B67,ddMonths,0))</f>
        <v>#N/A</v>
      </c>
    </row>
    <row r="68" spans="1:14" x14ac:dyDescent="0.3">
      <c r="A68" s="11"/>
      <c r="B68" s="25"/>
      <c r="C68" s="3"/>
      <c r="D68" s="3"/>
      <c r="E68" s="2"/>
      <c r="F68" s="2"/>
      <c r="G68" s="9"/>
      <c r="H68" s="4"/>
      <c r="I68" s="4"/>
      <c r="J68" s="4"/>
      <c r="K68" s="4">
        <f>IF(ISNUMBER(TRIM(K67)*1),K67-(H68-I68)+J68,(H68-I68)+J68)</f>
        <v>2658.8500000000004</v>
      </c>
      <c r="L68" s="55" t="s">
        <v>127</v>
      </c>
      <c r="M68" s="14">
        <f t="shared" si="2"/>
        <v>2658.85</v>
      </c>
      <c r="N68" s="52" t="e">
        <f>INDEX(Periods13[MonthNo],MATCH(B68,ddMonths,0))</f>
        <v>#N/A</v>
      </c>
    </row>
    <row r="69" spans="1:14" x14ac:dyDescent="0.3">
      <c r="A69" s="11"/>
      <c r="B69" s="25"/>
      <c r="C69" s="3"/>
      <c r="D69" s="3"/>
      <c r="E69" s="2"/>
      <c r="F69" s="2"/>
      <c r="G69" s="9"/>
      <c r="H69" s="4"/>
      <c r="I69" s="4"/>
      <c r="J69" s="4"/>
      <c r="K69" s="4">
        <f t="shared" si="3"/>
        <v>2658.8500000000004</v>
      </c>
      <c r="L69" s="55" t="s">
        <v>127</v>
      </c>
      <c r="M69" s="14">
        <f t="shared" si="2"/>
        <v>2658.85</v>
      </c>
      <c r="N69" s="52" t="e">
        <f>INDEX(Periods13[MonthNo],MATCH(B69,ddMonths,0))</f>
        <v>#N/A</v>
      </c>
    </row>
    <row r="70" spans="1:14" x14ac:dyDescent="0.3">
      <c r="A70" s="11"/>
      <c r="B70" s="25"/>
      <c r="C70" s="3"/>
      <c r="D70" s="3"/>
      <c r="E70" s="2"/>
      <c r="F70" s="2"/>
      <c r="G70" s="9"/>
      <c r="H70" s="4"/>
      <c r="I70" s="4"/>
      <c r="J70" s="4"/>
      <c r="K70" s="4">
        <f t="shared" si="3"/>
        <v>2658.8500000000004</v>
      </c>
      <c r="L70" s="55" t="s">
        <v>127</v>
      </c>
      <c r="M70" s="14">
        <f t="shared" si="2"/>
        <v>2658.85</v>
      </c>
      <c r="N70" s="52" t="e">
        <f>INDEX(Periods13[MonthNo],MATCH(B70,ddMonths,0))</f>
        <v>#N/A</v>
      </c>
    </row>
    <row r="71" spans="1:14" x14ac:dyDescent="0.3">
      <c r="A71" s="11"/>
      <c r="B71" s="25"/>
      <c r="C71" s="3"/>
      <c r="D71" s="3"/>
      <c r="E71" s="2"/>
      <c r="F71" s="2"/>
      <c r="G71" s="9"/>
      <c r="H71" s="4"/>
      <c r="I71" s="4"/>
      <c r="J71" s="4"/>
      <c r="K71" s="4">
        <f t="shared" si="3"/>
        <v>2658.8500000000004</v>
      </c>
      <c r="L71" s="55" t="s">
        <v>127</v>
      </c>
      <c r="M71" s="14">
        <f t="shared" si="2"/>
        <v>2658.85</v>
      </c>
      <c r="N71" s="52" t="e">
        <f>INDEX(Periods13[MonthNo],MATCH(B71,ddMonths,0))</f>
        <v>#N/A</v>
      </c>
    </row>
    <row r="72" spans="1:14" x14ac:dyDescent="0.3">
      <c r="A72" s="11"/>
      <c r="B72" s="25"/>
      <c r="C72" s="3"/>
      <c r="D72" s="3"/>
      <c r="E72" s="2"/>
      <c r="F72" s="2"/>
      <c r="G72" s="9"/>
      <c r="H72" s="4"/>
      <c r="I72" s="4"/>
      <c r="J72" s="4"/>
      <c r="K72" s="4">
        <f t="shared" si="3"/>
        <v>2658.8500000000004</v>
      </c>
      <c r="L72" s="55" t="s">
        <v>127</v>
      </c>
      <c r="M72" s="14">
        <f t="shared" si="2"/>
        <v>2658.85</v>
      </c>
      <c r="N72" s="52" t="e">
        <f>INDEX(Periods13[MonthNo],MATCH(B72,ddMonths,0))</f>
        <v>#N/A</v>
      </c>
    </row>
    <row r="73" spans="1:14" x14ac:dyDescent="0.3">
      <c r="A73" s="11"/>
      <c r="B73" s="25"/>
      <c r="C73" s="3"/>
      <c r="D73" s="3"/>
      <c r="E73" s="2"/>
      <c r="F73" s="2"/>
      <c r="G73" s="9"/>
      <c r="H73" s="4"/>
      <c r="I73" s="4"/>
      <c r="J73" s="4"/>
      <c r="K73" s="4">
        <f t="shared" si="3"/>
        <v>2658.8500000000004</v>
      </c>
      <c r="L73" s="55" t="s">
        <v>127</v>
      </c>
      <c r="M73" s="14">
        <f t="shared" si="2"/>
        <v>2658.85</v>
      </c>
      <c r="N73" s="52" t="e">
        <f>INDEX(Periods13[MonthNo],MATCH(B73,ddMonths,0))</f>
        <v>#N/A</v>
      </c>
    </row>
    <row r="74" spans="1:14" x14ac:dyDescent="0.3">
      <c r="A74" s="11"/>
      <c r="B74" s="25"/>
      <c r="C74" s="3"/>
      <c r="D74" s="3"/>
      <c r="E74" s="2"/>
      <c r="F74" s="2"/>
      <c r="G74" s="9"/>
      <c r="H74" s="4"/>
      <c r="I74" s="4"/>
      <c r="J74" s="4"/>
      <c r="K74" s="4">
        <f t="shared" si="3"/>
        <v>2658.8500000000004</v>
      </c>
      <c r="L74" s="55" t="s">
        <v>127</v>
      </c>
      <c r="M74" s="14">
        <f t="shared" si="2"/>
        <v>2658.85</v>
      </c>
      <c r="N74" s="52" t="e">
        <f>INDEX(Periods13[MonthNo],MATCH(B74,ddMonths,0))</f>
        <v>#N/A</v>
      </c>
    </row>
    <row r="75" spans="1:14" x14ac:dyDescent="0.3">
      <c r="A75" s="11"/>
      <c r="B75" s="25"/>
      <c r="C75" s="3"/>
      <c r="D75" s="3"/>
      <c r="E75" s="2"/>
      <c r="F75" s="2"/>
      <c r="G75" s="9"/>
      <c r="H75" s="4"/>
      <c r="I75" s="4"/>
      <c r="J75" s="4"/>
      <c r="K75" s="4">
        <f t="shared" si="3"/>
        <v>2658.8500000000004</v>
      </c>
      <c r="L75" s="55" t="s">
        <v>127</v>
      </c>
      <c r="M75" s="14">
        <f t="shared" si="2"/>
        <v>2658.85</v>
      </c>
      <c r="N75" s="52" t="e">
        <f>INDEX(Periods13[MonthNo],MATCH(B75,ddMonths,0))</f>
        <v>#N/A</v>
      </c>
    </row>
    <row r="76" spans="1:14" x14ac:dyDescent="0.3">
      <c r="A76" s="11"/>
      <c r="B76" s="25"/>
      <c r="C76" s="3"/>
      <c r="D76" s="3"/>
      <c r="E76" s="2"/>
      <c r="F76" s="2"/>
      <c r="G76" s="9"/>
      <c r="H76" s="4"/>
      <c r="I76" s="4"/>
      <c r="J76" s="4"/>
      <c r="K76" s="4">
        <f t="shared" si="3"/>
        <v>2658.8500000000004</v>
      </c>
      <c r="L76" s="55" t="s">
        <v>127</v>
      </c>
      <c r="M76" s="14">
        <f t="shared" si="2"/>
        <v>2658.85</v>
      </c>
      <c r="N76" s="52" t="e">
        <f>INDEX(Periods13[MonthNo],MATCH(B76,ddMonths,0))</f>
        <v>#N/A</v>
      </c>
    </row>
    <row r="77" spans="1:14" x14ac:dyDescent="0.3">
      <c r="A77" s="11"/>
      <c r="B77" s="25"/>
      <c r="C77" s="3"/>
      <c r="D77" s="3"/>
      <c r="E77" s="2"/>
      <c r="F77" s="2"/>
      <c r="G77" s="9"/>
      <c r="H77" s="4"/>
      <c r="I77" s="4"/>
      <c r="J77" s="4"/>
      <c r="K77" s="4">
        <f t="shared" si="3"/>
        <v>2658.8500000000004</v>
      </c>
      <c r="L77" s="55" t="s">
        <v>127</v>
      </c>
      <c r="M77" s="14">
        <f t="shared" si="2"/>
        <v>2658.85</v>
      </c>
      <c r="N77" s="52" t="e">
        <f>INDEX(Periods13[MonthNo],MATCH(B77,ddMonths,0))</f>
        <v>#N/A</v>
      </c>
    </row>
    <row r="78" spans="1:14" x14ac:dyDescent="0.3">
      <c r="A78" s="11"/>
      <c r="B78" s="25"/>
      <c r="C78" s="3"/>
      <c r="D78" s="3"/>
      <c r="E78" s="2"/>
      <c r="F78" s="2"/>
      <c r="G78" s="9"/>
      <c r="H78" s="4"/>
      <c r="I78" s="4"/>
      <c r="J78" s="4"/>
      <c r="K78" s="4">
        <f t="shared" si="3"/>
        <v>2658.8500000000004</v>
      </c>
      <c r="L78" s="55" t="s">
        <v>127</v>
      </c>
      <c r="M78" s="14">
        <f t="shared" si="2"/>
        <v>2658.85</v>
      </c>
      <c r="N78" s="52" t="e">
        <f>INDEX(Periods13[MonthNo],MATCH(B78,ddMonths,0))</f>
        <v>#N/A</v>
      </c>
    </row>
    <row r="79" spans="1:14" x14ac:dyDescent="0.3">
      <c r="A79" s="11"/>
      <c r="B79" s="25"/>
      <c r="C79" s="3"/>
      <c r="D79" s="3"/>
      <c r="E79" s="2"/>
      <c r="F79" s="2"/>
      <c r="G79" s="9"/>
      <c r="H79" s="4"/>
      <c r="I79" s="4"/>
      <c r="J79" s="4"/>
      <c r="K79" s="4">
        <f t="shared" si="3"/>
        <v>2658.8500000000004</v>
      </c>
      <c r="L79" s="55" t="s">
        <v>127</v>
      </c>
      <c r="M79" s="14">
        <f t="shared" si="2"/>
        <v>2658.85</v>
      </c>
      <c r="N79" s="52" t="e">
        <f>INDEX(Periods13[MonthNo],MATCH(B79,ddMonths,0))</f>
        <v>#N/A</v>
      </c>
    </row>
    <row r="80" spans="1:14" x14ac:dyDescent="0.3">
      <c r="A80" s="11"/>
      <c r="B80" s="25"/>
      <c r="C80" s="3"/>
      <c r="D80" s="3"/>
      <c r="E80" s="2"/>
      <c r="F80" s="2"/>
      <c r="G80" s="9"/>
      <c r="H80" s="4"/>
      <c r="I80" s="4"/>
      <c r="J80" s="4"/>
      <c r="K80" s="4">
        <f t="shared" si="3"/>
        <v>2658.8500000000004</v>
      </c>
      <c r="L80" s="55" t="s">
        <v>127</v>
      </c>
      <c r="M80" s="14">
        <f t="shared" si="2"/>
        <v>2658.85</v>
      </c>
      <c r="N80" s="52" t="e">
        <f>INDEX(Periods13[MonthNo],MATCH(B80,ddMonths,0))</f>
        <v>#N/A</v>
      </c>
    </row>
    <row r="81" spans="1:14" x14ac:dyDescent="0.3">
      <c r="A81" s="11"/>
      <c r="B81" s="25"/>
      <c r="C81" s="3"/>
      <c r="D81" s="3"/>
      <c r="E81" s="2"/>
      <c r="F81" s="2"/>
      <c r="G81" s="9"/>
      <c r="H81" s="4"/>
      <c r="I81" s="4"/>
      <c r="J81" s="4"/>
      <c r="K81" s="4">
        <f t="shared" si="3"/>
        <v>2658.8500000000004</v>
      </c>
      <c r="L81" s="55" t="s">
        <v>127</v>
      </c>
      <c r="M81" s="14">
        <f t="shared" si="2"/>
        <v>2658.85</v>
      </c>
      <c r="N81" s="52" t="e">
        <f>INDEX(Periods13[MonthNo],MATCH(B81,ddMonths,0))</f>
        <v>#N/A</v>
      </c>
    </row>
    <row r="82" spans="1:14" x14ac:dyDescent="0.3">
      <c r="A82" s="11"/>
      <c r="B82" s="25"/>
      <c r="C82" s="3"/>
      <c r="D82" s="3"/>
      <c r="E82" s="2"/>
      <c r="F82" s="2"/>
      <c r="G82" s="9"/>
      <c r="H82" s="4"/>
      <c r="I82" s="4"/>
      <c r="J82" s="4"/>
      <c r="K82" s="4">
        <f t="shared" si="3"/>
        <v>2658.8500000000004</v>
      </c>
      <c r="L82" s="55" t="s">
        <v>127</v>
      </c>
      <c r="M82" s="14">
        <f t="shared" si="2"/>
        <v>2658.85</v>
      </c>
      <c r="N82" s="52" t="e">
        <f>INDEX(Periods13[MonthNo],MATCH(B82,ddMonths,0))</f>
        <v>#N/A</v>
      </c>
    </row>
    <row r="83" spans="1:14" x14ac:dyDescent="0.3">
      <c r="A83" s="11"/>
      <c r="B83" s="25"/>
      <c r="C83" s="3"/>
      <c r="D83" s="3"/>
      <c r="E83" s="2"/>
      <c r="F83" s="2"/>
      <c r="G83" s="9"/>
      <c r="H83" s="4"/>
      <c r="I83" s="4"/>
      <c r="J83" s="4"/>
      <c r="K83" s="4">
        <f t="shared" si="3"/>
        <v>2658.8500000000004</v>
      </c>
      <c r="L83" s="55" t="s">
        <v>127</v>
      </c>
      <c r="M83" s="14">
        <f t="shared" si="2"/>
        <v>2658.85</v>
      </c>
      <c r="N83" s="52" t="e">
        <f>INDEX(Periods13[MonthNo],MATCH(B83,ddMonths,0))</f>
        <v>#N/A</v>
      </c>
    </row>
    <row r="84" spans="1:14" x14ac:dyDescent="0.3">
      <c r="A84" s="11"/>
      <c r="B84" s="25"/>
      <c r="C84" s="3"/>
      <c r="D84" s="3"/>
      <c r="E84" s="2"/>
      <c r="F84" s="2"/>
      <c r="G84" s="9"/>
      <c r="H84" s="4"/>
      <c r="I84" s="4"/>
      <c r="J84" s="4"/>
      <c r="K84" s="4">
        <f>IF(ISNUMBER(TRIM(K83)*1),K83-(H84-I84)+J84,(H84-I84)+J84)</f>
        <v>2658.8500000000004</v>
      </c>
      <c r="L84" s="55" t="s">
        <v>127</v>
      </c>
      <c r="M84" s="14">
        <f t="shared" si="2"/>
        <v>2658.85</v>
      </c>
      <c r="N84" s="52" t="e">
        <f>INDEX(Periods13[MonthNo],MATCH(B84,ddMonths,0))</f>
        <v>#N/A</v>
      </c>
    </row>
    <row r="85" spans="1:14" x14ac:dyDescent="0.3">
      <c r="A85" s="11"/>
      <c r="B85" s="25"/>
      <c r="C85" s="3"/>
      <c r="D85" s="3"/>
      <c r="E85" s="2"/>
      <c r="F85" s="2"/>
      <c r="G85" s="9"/>
      <c r="H85" s="4"/>
      <c r="I85" s="4"/>
      <c r="J85" s="4"/>
      <c r="K85" s="4">
        <f t="shared" si="3"/>
        <v>2658.8500000000004</v>
      </c>
      <c r="L85" s="55" t="s">
        <v>127</v>
      </c>
      <c r="M85" s="14">
        <f t="shared" si="2"/>
        <v>2658.85</v>
      </c>
      <c r="N85" s="52" t="e">
        <f>INDEX(Periods13[MonthNo],MATCH(B85,ddMonths,0))</f>
        <v>#N/A</v>
      </c>
    </row>
    <row r="86" spans="1:14" x14ac:dyDescent="0.3">
      <c r="A86" s="11"/>
      <c r="B86" s="25"/>
      <c r="C86" s="3"/>
      <c r="D86" s="3"/>
      <c r="E86" s="2"/>
      <c r="F86" s="2"/>
      <c r="G86" s="9"/>
      <c r="H86" s="4"/>
      <c r="I86" s="4"/>
      <c r="J86" s="4"/>
      <c r="K86" s="4">
        <f t="shared" si="3"/>
        <v>2658.8500000000004</v>
      </c>
      <c r="L86" s="55" t="s">
        <v>127</v>
      </c>
      <c r="M86" s="14">
        <f t="shared" si="2"/>
        <v>2658.85</v>
      </c>
      <c r="N86" s="52" t="e">
        <f>INDEX(Periods13[MonthNo],MATCH(B86,ddMonths,0))</f>
        <v>#N/A</v>
      </c>
    </row>
    <row r="87" spans="1:14" x14ac:dyDescent="0.3">
      <c r="A87" s="11"/>
      <c r="B87" s="25"/>
      <c r="C87" s="3"/>
      <c r="D87" s="3"/>
      <c r="E87" s="2"/>
      <c r="F87" s="2"/>
      <c r="G87" s="9"/>
      <c r="H87" s="88"/>
      <c r="I87" s="4"/>
      <c r="J87" s="4"/>
      <c r="K87" s="4">
        <f t="shared" si="3"/>
        <v>2658.8500000000004</v>
      </c>
      <c r="L87" s="55" t="s">
        <v>127</v>
      </c>
      <c r="M87" s="14">
        <f t="shared" si="2"/>
        <v>2658.85</v>
      </c>
      <c r="N87" s="52" t="e">
        <f>INDEX(Periods13[MonthNo],MATCH(B87,ddMonths,0))</f>
        <v>#N/A</v>
      </c>
    </row>
    <row r="88" spans="1:14" x14ac:dyDescent="0.3">
      <c r="A88" s="11"/>
      <c r="B88" s="25"/>
      <c r="C88" s="3"/>
      <c r="D88" s="3"/>
      <c r="E88" s="2"/>
      <c r="F88" s="2"/>
      <c r="G88" s="9"/>
      <c r="H88" s="4"/>
      <c r="I88" s="4"/>
      <c r="J88" s="4"/>
      <c r="K88" s="4">
        <f t="shared" si="3"/>
        <v>2658.8500000000004</v>
      </c>
      <c r="L88" s="55" t="s">
        <v>127</v>
      </c>
      <c r="M88" s="14">
        <f t="shared" si="2"/>
        <v>2658.85</v>
      </c>
      <c r="N88" s="52" t="e">
        <f>INDEX(Periods13[MonthNo],MATCH(B88,ddMonths,0))</f>
        <v>#N/A</v>
      </c>
    </row>
    <row r="89" spans="1:14" x14ac:dyDescent="0.3">
      <c r="A89" s="11"/>
      <c r="B89" s="25"/>
      <c r="C89" s="3"/>
      <c r="D89" s="3"/>
      <c r="E89" s="2"/>
      <c r="F89" s="2"/>
      <c r="G89" s="9"/>
      <c r="H89" s="4"/>
      <c r="I89" s="4"/>
      <c r="J89" s="4"/>
      <c r="K89" s="4">
        <f>IF(ISNUMBER(TRIM(K88)*1),K88-(H89-I89)+J89,(H89-I89)+J89)</f>
        <v>2658.8500000000004</v>
      </c>
      <c r="L89" s="55" t="s">
        <v>127</v>
      </c>
      <c r="M89" s="14">
        <f>IF(""&amp;L89="Yes",J89-(H89-I89)+IF(ISNUMBER(TRIM(M88)*1),TRIM(M88)*1),IF(ISNUMBER(TRIM(M88)*1),TRIM(M88)*1,0))</f>
        <v>2658.85</v>
      </c>
      <c r="N89" s="52" t="e">
        <f>INDEX(Periods13[MonthNo],MATCH(B89,ddMonths,0))</f>
        <v>#N/A</v>
      </c>
    </row>
    <row r="90" spans="1:14" x14ac:dyDescent="0.3">
      <c r="A90" s="11"/>
      <c r="B90" s="25"/>
      <c r="C90" s="3"/>
      <c r="D90" s="3"/>
      <c r="E90" s="2"/>
      <c r="F90" s="2"/>
      <c r="G90" s="9"/>
      <c r="H90" s="4"/>
      <c r="I90" s="4"/>
      <c r="J90" s="4"/>
      <c r="K90" s="4">
        <f>IF(ISNUMBER(TRIM(K89)*1),K89-(H90-I90)+J90,(H90-I90)+J90)</f>
        <v>2658.8500000000004</v>
      </c>
      <c r="L90" s="55" t="s">
        <v>127</v>
      </c>
      <c r="M90" s="14">
        <f>IF(""&amp;L90="Yes",J90-(H90-I90)+IF(ISNUMBER(TRIM(M89)*1),TRIM(M89)*1),IF(ISNUMBER(TRIM(M89)*1),TRIM(M89)*1,0))</f>
        <v>2658.85</v>
      </c>
      <c r="N90" s="52" t="e">
        <f>INDEX(Periods13[MonthNo],MATCH(B90,ddMonths,0))</f>
        <v>#N/A</v>
      </c>
    </row>
    <row r="91" spans="1:14" x14ac:dyDescent="0.3">
      <c r="A91" s="11"/>
      <c r="B91" s="25"/>
      <c r="C91" s="3"/>
      <c r="D91" s="3"/>
      <c r="E91" s="2"/>
      <c r="F91" s="2"/>
      <c r="G91" s="9"/>
      <c r="H91" s="4"/>
      <c r="I91" s="4"/>
      <c r="J91" s="4"/>
      <c r="K91" s="4">
        <f>IF(ISNUMBER(TRIM(K90)*1),K90-(H91-I91)+J91,(H91-I91)+J91)</f>
        <v>2658.8500000000004</v>
      </c>
      <c r="L91" s="55" t="s">
        <v>127</v>
      </c>
      <c r="M91" s="14">
        <f>IF(""&amp;L91="Yes",J91-(H91-I91)+IF(ISNUMBER(TRIM(M90)*1),TRIM(M90)*1),IF(ISNUMBER(TRIM(M90)*1),TRIM(M90)*1,0))</f>
        <v>2658.85</v>
      </c>
      <c r="N91" s="52" t="e">
        <f>INDEX(Periods13[MonthNo],MATCH(B91,ddMonths,0))</f>
        <v>#N/A</v>
      </c>
    </row>
    <row r="92" spans="1:14" x14ac:dyDescent="0.3">
      <c r="A92" s="11"/>
      <c r="B92" s="25"/>
      <c r="C92" s="3"/>
      <c r="D92" s="3"/>
      <c r="E92" s="2"/>
      <c r="F92" s="2"/>
      <c r="G92" s="9"/>
      <c r="H92" s="4"/>
      <c r="I92" s="4"/>
      <c r="J92" s="4"/>
      <c r="K92" s="4">
        <f t="shared" ref="K92:K155" si="4">IF(ISNUMBER(TRIM(K91)*1),K91-(H92-I92)+J92,(H92-I92)+J92)</f>
        <v>2658.8500000000004</v>
      </c>
      <c r="L92" s="55" t="s">
        <v>127</v>
      </c>
      <c r="M92" s="14">
        <f t="shared" ref="M92:M123" si="5">IF(""&amp;L92="Yes",J92-(H92-I92)+IF(ISNUMBER(TRIM(M91)*1),TRIM(M91)*1),IF(ISNUMBER(TRIM(M91)*1),TRIM(M91)*1,0))</f>
        <v>2658.85</v>
      </c>
      <c r="N92" s="52" t="e">
        <f>INDEX(Periods13[MonthNo],MATCH(B92,ddMonths,0))</f>
        <v>#N/A</v>
      </c>
    </row>
    <row r="93" spans="1:14" x14ac:dyDescent="0.3">
      <c r="A93" s="11"/>
      <c r="B93" s="25"/>
      <c r="C93" s="3"/>
      <c r="D93" s="3"/>
      <c r="E93" s="2"/>
      <c r="F93" s="2"/>
      <c r="G93" s="9"/>
      <c r="H93" s="4"/>
      <c r="I93" s="4"/>
      <c r="J93" s="4"/>
      <c r="K93" s="4">
        <f t="shared" si="4"/>
        <v>2658.8500000000004</v>
      </c>
      <c r="L93" s="55" t="s">
        <v>127</v>
      </c>
      <c r="M93" s="14">
        <f t="shared" si="5"/>
        <v>2658.85</v>
      </c>
      <c r="N93" s="52" t="e">
        <f>INDEX(Periods13[MonthNo],MATCH(B93,ddMonths,0))</f>
        <v>#N/A</v>
      </c>
    </row>
    <row r="94" spans="1:14" x14ac:dyDescent="0.3">
      <c r="A94" s="11"/>
      <c r="B94" s="25"/>
      <c r="C94" s="3"/>
      <c r="D94" s="3"/>
      <c r="E94" s="2"/>
      <c r="F94" s="2"/>
      <c r="G94" s="9"/>
      <c r="H94" s="4"/>
      <c r="I94" s="4"/>
      <c r="J94" s="4"/>
      <c r="K94" s="4">
        <f t="shared" si="4"/>
        <v>2658.8500000000004</v>
      </c>
      <c r="L94" s="55" t="s">
        <v>127</v>
      </c>
      <c r="M94" s="14">
        <f t="shared" si="5"/>
        <v>2658.85</v>
      </c>
      <c r="N94" s="52" t="e">
        <f>INDEX(Periods13[MonthNo],MATCH(B94,ddMonths,0))</f>
        <v>#N/A</v>
      </c>
    </row>
    <row r="95" spans="1:14" x14ac:dyDescent="0.3">
      <c r="A95" s="11"/>
      <c r="B95" s="25"/>
      <c r="C95" s="3"/>
      <c r="D95" s="3"/>
      <c r="E95" s="2"/>
      <c r="F95" s="2"/>
      <c r="G95" s="9"/>
      <c r="H95" s="4"/>
      <c r="I95" s="4"/>
      <c r="J95" s="4"/>
      <c r="K95" s="4">
        <f t="shared" si="4"/>
        <v>2658.8500000000004</v>
      </c>
      <c r="L95" s="55" t="s">
        <v>127</v>
      </c>
      <c r="M95" s="14">
        <f t="shared" si="5"/>
        <v>2658.85</v>
      </c>
      <c r="N95" s="52" t="e">
        <f>INDEX(Periods13[MonthNo],MATCH(B95,ddMonths,0))</f>
        <v>#N/A</v>
      </c>
    </row>
    <row r="96" spans="1:14" x14ac:dyDescent="0.3">
      <c r="A96" s="11"/>
      <c r="B96" s="25"/>
      <c r="C96" s="3"/>
      <c r="D96" s="3"/>
      <c r="E96" s="2"/>
      <c r="F96" s="2"/>
      <c r="G96" s="9"/>
      <c r="H96" s="4"/>
      <c r="I96" s="4"/>
      <c r="J96" s="4"/>
      <c r="K96" s="4">
        <f t="shared" si="4"/>
        <v>2658.8500000000004</v>
      </c>
      <c r="L96" s="55" t="s">
        <v>127</v>
      </c>
      <c r="M96" s="14">
        <f t="shared" si="5"/>
        <v>2658.85</v>
      </c>
      <c r="N96" s="52" t="e">
        <f>INDEX(Periods13[MonthNo],MATCH(B96,ddMonths,0))</f>
        <v>#N/A</v>
      </c>
    </row>
    <row r="97" spans="1:14" x14ac:dyDescent="0.3">
      <c r="A97" s="11"/>
      <c r="B97" s="25"/>
      <c r="C97" s="3"/>
      <c r="D97" s="3"/>
      <c r="E97" s="2"/>
      <c r="F97" s="2"/>
      <c r="G97" s="9"/>
      <c r="H97" s="4"/>
      <c r="I97" s="4"/>
      <c r="J97" s="4"/>
      <c r="K97" s="4">
        <f t="shared" si="4"/>
        <v>2658.8500000000004</v>
      </c>
      <c r="L97" s="55" t="s">
        <v>127</v>
      </c>
      <c r="M97" s="14">
        <f t="shared" si="5"/>
        <v>2658.85</v>
      </c>
      <c r="N97" s="52" t="e">
        <f>INDEX(Periods13[MonthNo],MATCH(B97,ddMonths,0))</f>
        <v>#N/A</v>
      </c>
    </row>
    <row r="98" spans="1:14" x14ac:dyDescent="0.3">
      <c r="A98" s="11"/>
      <c r="B98" s="25"/>
      <c r="C98" s="3"/>
      <c r="D98" s="3"/>
      <c r="E98" s="2"/>
      <c r="F98" s="2"/>
      <c r="G98" s="9"/>
      <c r="H98" s="4"/>
      <c r="I98" s="4"/>
      <c r="J98" s="4"/>
      <c r="K98" s="4">
        <f t="shared" si="4"/>
        <v>2658.8500000000004</v>
      </c>
      <c r="L98" s="55" t="s">
        <v>127</v>
      </c>
      <c r="M98" s="14">
        <f t="shared" si="5"/>
        <v>2658.85</v>
      </c>
      <c r="N98" s="52" t="e">
        <f>INDEX(Periods13[MonthNo],MATCH(B98,ddMonths,0))</f>
        <v>#N/A</v>
      </c>
    </row>
    <row r="99" spans="1:14" x14ac:dyDescent="0.3">
      <c r="A99" s="11"/>
      <c r="B99" s="25"/>
      <c r="C99" s="3"/>
      <c r="D99" s="3"/>
      <c r="E99" s="2"/>
      <c r="F99" s="2"/>
      <c r="G99" s="9"/>
      <c r="H99" s="4"/>
      <c r="I99" s="4"/>
      <c r="J99" s="4"/>
      <c r="K99" s="4">
        <f t="shared" si="4"/>
        <v>2658.8500000000004</v>
      </c>
      <c r="L99" s="55" t="s">
        <v>127</v>
      </c>
      <c r="M99" s="14">
        <f t="shared" si="5"/>
        <v>2658.85</v>
      </c>
      <c r="N99" s="52" t="e">
        <f>INDEX(Periods13[MonthNo],MATCH(B99,ddMonths,0))</f>
        <v>#N/A</v>
      </c>
    </row>
    <row r="100" spans="1:14" x14ac:dyDescent="0.3">
      <c r="A100" s="11"/>
      <c r="B100" s="25"/>
      <c r="C100" s="3"/>
      <c r="D100" s="3"/>
      <c r="E100" s="2"/>
      <c r="F100" s="2"/>
      <c r="G100" s="9"/>
      <c r="H100" s="4"/>
      <c r="I100" s="4"/>
      <c r="J100" s="4"/>
      <c r="K100" s="4">
        <f t="shared" si="4"/>
        <v>2658.8500000000004</v>
      </c>
      <c r="L100" s="55" t="s">
        <v>127</v>
      </c>
      <c r="M100" s="14">
        <f t="shared" si="5"/>
        <v>2658.85</v>
      </c>
      <c r="N100" s="52" t="e">
        <f>INDEX(Periods13[MonthNo],MATCH(B100,ddMonths,0))</f>
        <v>#N/A</v>
      </c>
    </row>
    <row r="101" spans="1:14" x14ac:dyDescent="0.3">
      <c r="A101" s="11"/>
      <c r="B101" s="25"/>
      <c r="C101" s="3"/>
      <c r="D101" s="3"/>
      <c r="E101" s="2"/>
      <c r="F101" s="2"/>
      <c r="G101" s="9"/>
      <c r="H101" s="4"/>
      <c r="I101" s="4"/>
      <c r="J101" s="4"/>
      <c r="K101" s="4">
        <f t="shared" si="4"/>
        <v>2658.8500000000004</v>
      </c>
      <c r="L101" s="55" t="s">
        <v>127</v>
      </c>
      <c r="M101" s="14">
        <f t="shared" si="5"/>
        <v>2658.85</v>
      </c>
      <c r="N101" s="52" t="e">
        <f>INDEX(Periods13[MonthNo],MATCH(B101,ddMonths,0))</f>
        <v>#N/A</v>
      </c>
    </row>
    <row r="102" spans="1:14" x14ac:dyDescent="0.3">
      <c r="A102" s="11"/>
      <c r="B102" s="25"/>
      <c r="C102" s="3"/>
      <c r="D102" s="3"/>
      <c r="E102" s="2"/>
      <c r="F102" s="2"/>
      <c r="G102" s="9"/>
      <c r="H102" s="4"/>
      <c r="I102" s="4"/>
      <c r="J102" s="4"/>
      <c r="K102" s="4">
        <f t="shared" si="4"/>
        <v>2658.8500000000004</v>
      </c>
      <c r="L102" s="55" t="s">
        <v>127</v>
      </c>
      <c r="M102" s="14">
        <f t="shared" si="5"/>
        <v>2658.85</v>
      </c>
      <c r="N102" s="52" t="e">
        <f>INDEX(Periods13[MonthNo],MATCH(B102,ddMonths,0))</f>
        <v>#N/A</v>
      </c>
    </row>
    <row r="103" spans="1:14" x14ac:dyDescent="0.3">
      <c r="A103" s="11"/>
      <c r="B103" s="25"/>
      <c r="C103" s="3"/>
      <c r="D103" s="3"/>
      <c r="E103" s="2"/>
      <c r="F103" s="2"/>
      <c r="G103" s="9"/>
      <c r="H103" s="4"/>
      <c r="I103" s="4"/>
      <c r="J103" s="4"/>
      <c r="K103" s="4">
        <f t="shared" si="4"/>
        <v>2658.8500000000004</v>
      </c>
      <c r="L103" s="55" t="s">
        <v>127</v>
      </c>
      <c r="M103" s="14">
        <f t="shared" si="5"/>
        <v>2658.85</v>
      </c>
      <c r="N103" s="52" t="e">
        <f>INDEX(Periods13[MonthNo],MATCH(B103,ddMonths,0))</f>
        <v>#N/A</v>
      </c>
    </row>
    <row r="104" spans="1:14" x14ac:dyDescent="0.3">
      <c r="A104" s="11"/>
      <c r="B104" s="25"/>
      <c r="C104" s="3"/>
      <c r="D104" s="3"/>
      <c r="E104" s="2"/>
      <c r="F104" s="2"/>
      <c r="G104" s="9"/>
      <c r="H104" s="4"/>
      <c r="I104" s="4"/>
      <c r="J104" s="4"/>
      <c r="K104" s="4">
        <f t="shared" si="4"/>
        <v>2658.8500000000004</v>
      </c>
      <c r="L104" s="55" t="s">
        <v>127</v>
      </c>
      <c r="M104" s="14">
        <f t="shared" si="5"/>
        <v>2658.85</v>
      </c>
      <c r="N104" s="52" t="e">
        <f>INDEX(Periods13[MonthNo],MATCH(B104,ddMonths,0))</f>
        <v>#N/A</v>
      </c>
    </row>
    <row r="105" spans="1:14" x14ac:dyDescent="0.3">
      <c r="A105" s="11"/>
      <c r="B105" s="25"/>
      <c r="C105" s="3"/>
      <c r="D105" s="3"/>
      <c r="E105" s="2"/>
      <c r="F105" s="2"/>
      <c r="G105" s="9"/>
      <c r="H105" s="4"/>
      <c r="I105" s="4"/>
      <c r="J105" s="4"/>
      <c r="K105" s="4">
        <f t="shared" si="4"/>
        <v>2658.8500000000004</v>
      </c>
      <c r="L105" s="55" t="s">
        <v>127</v>
      </c>
      <c r="M105" s="14">
        <f t="shared" si="5"/>
        <v>2658.85</v>
      </c>
      <c r="N105" s="52" t="e">
        <f>INDEX(Periods13[MonthNo],MATCH(B105,ddMonths,0))</f>
        <v>#N/A</v>
      </c>
    </row>
    <row r="106" spans="1:14" x14ac:dyDescent="0.3">
      <c r="A106" s="11"/>
      <c r="B106" s="25"/>
      <c r="C106" s="3"/>
      <c r="D106" s="3"/>
      <c r="E106" s="2"/>
      <c r="F106" s="2"/>
      <c r="G106" s="9"/>
      <c r="H106" s="4"/>
      <c r="I106" s="4"/>
      <c r="J106" s="4"/>
      <c r="K106" s="4">
        <f t="shared" si="4"/>
        <v>2658.8500000000004</v>
      </c>
      <c r="L106" s="55" t="s">
        <v>127</v>
      </c>
      <c r="M106" s="14">
        <f t="shared" si="5"/>
        <v>2658.85</v>
      </c>
      <c r="N106" s="52" t="e">
        <f>INDEX(Periods13[MonthNo],MATCH(B106,ddMonths,0))</f>
        <v>#N/A</v>
      </c>
    </row>
    <row r="107" spans="1:14" x14ac:dyDescent="0.3">
      <c r="A107" s="11"/>
      <c r="B107" s="25"/>
      <c r="C107" s="3"/>
      <c r="D107" s="3"/>
      <c r="E107" s="2"/>
      <c r="F107" s="2"/>
      <c r="G107" s="9"/>
      <c r="H107" s="4"/>
      <c r="I107" s="4"/>
      <c r="J107" s="4"/>
      <c r="K107" s="4">
        <f t="shared" si="4"/>
        <v>2658.8500000000004</v>
      </c>
      <c r="L107" s="55" t="s">
        <v>127</v>
      </c>
      <c r="M107" s="14">
        <f t="shared" si="5"/>
        <v>2658.85</v>
      </c>
      <c r="N107" s="52" t="e">
        <f>INDEX(Periods13[MonthNo],MATCH(B107,ddMonths,0))</f>
        <v>#N/A</v>
      </c>
    </row>
    <row r="108" spans="1:14" x14ac:dyDescent="0.3">
      <c r="A108" s="11"/>
      <c r="B108" s="25"/>
      <c r="C108" s="3"/>
      <c r="D108" s="3"/>
      <c r="E108" s="2"/>
      <c r="F108" s="2"/>
      <c r="G108" s="9"/>
      <c r="H108" s="4"/>
      <c r="I108" s="4"/>
      <c r="J108" s="4"/>
      <c r="K108" s="4">
        <f t="shared" si="4"/>
        <v>2658.8500000000004</v>
      </c>
      <c r="L108" s="55" t="s">
        <v>127</v>
      </c>
      <c r="M108" s="14">
        <f t="shared" si="5"/>
        <v>2658.85</v>
      </c>
      <c r="N108" s="52" t="e">
        <f>INDEX(Periods13[MonthNo],MATCH(B108,ddMonths,0))</f>
        <v>#N/A</v>
      </c>
    </row>
    <row r="109" spans="1:14" x14ac:dyDescent="0.3">
      <c r="A109" s="11"/>
      <c r="B109" s="25"/>
      <c r="C109" s="3"/>
      <c r="D109" s="3"/>
      <c r="E109" s="2"/>
      <c r="F109" s="2"/>
      <c r="G109" s="9"/>
      <c r="H109" s="4"/>
      <c r="I109" s="4"/>
      <c r="J109" s="4"/>
      <c r="K109" s="4">
        <f t="shared" si="4"/>
        <v>2658.8500000000004</v>
      </c>
      <c r="L109" s="55" t="s">
        <v>127</v>
      </c>
      <c r="M109" s="14">
        <f t="shared" si="5"/>
        <v>2658.85</v>
      </c>
      <c r="N109" s="52" t="e">
        <f>INDEX(Periods13[MonthNo],MATCH(B109,ddMonths,0))</f>
        <v>#N/A</v>
      </c>
    </row>
    <row r="110" spans="1:14" x14ac:dyDescent="0.3">
      <c r="A110" s="11"/>
      <c r="B110" s="25"/>
      <c r="C110" s="3"/>
      <c r="D110" s="3"/>
      <c r="E110" s="2"/>
      <c r="F110" s="2"/>
      <c r="G110" s="9"/>
      <c r="H110" s="4"/>
      <c r="I110" s="4"/>
      <c r="J110" s="4"/>
      <c r="K110" s="4">
        <f t="shared" si="4"/>
        <v>2658.8500000000004</v>
      </c>
      <c r="L110" s="55" t="s">
        <v>127</v>
      </c>
      <c r="M110" s="14">
        <f t="shared" si="5"/>
        <v>2658.85</v>
      </c>
      <c r="N110" s="52" t="e">
        <f>INDEX(Periods13[MonthNo],MATCH(B110,ddMonths,0))</f>
        <v>#N/A</v>
      </c>
    </row>
    <row r="111" spans="1:14" x14ac:dyDescent="0.3">
      <c r="A111" s="11"/>
      <c r="B111" s="25"/>
      <c r="C111" s="3"/>
      <c r="D111" s="3"/>
      <c r="E111" s="2"/>
      <c r="F111" s="2"/>
      <c r="G111" s="9"/>
      <c r="H111" s="4"/>
      <c r="I111" s="4"/>
      <c r="J111" s="4"/>
      <c r="K111" s="4">
        <f t="shared" si="4"/>
        <v>2658.8500000000004</v>
      </c>
      <c r="L111" s="55" t="s">
        <v>127</v>
      </c>
      <c r="M111" s="14">
        <f t="shared" si="5"/>
        <v>2658.85</v>
      </c>
      <c r="N111" s="52" t="e">
        <f>INDEX(Periods13[MonthNo],MATCH(B111,ddMonths,0))</f>
        <v>#N/A</v>
      </c>
    </row>
    <row r="112" spans="1:14" x14ac:dyDescent="0.3">
      <c r="A112" s="11"/>
      <c r="B112" s="25"/>
      <c r="C112" s="3"/>
      <c r="D112" s="3"/>
      <c r="E112" s="2"/>
      <c r="F112" s="2"/>
      <c r="G112" s="9"/>
      <c r="H112" s="4"/>
      <c r="I112" s="4"/>
      <c r="J112" s="4"/>
      <c r="K112" s="4">
        <f t="shared" si="4"/>
        <v>2658.8500000000004</v>
      </c>
      <c r="L112" s="55" t="s">
        <v>127</v>
      </c>
      <c r="M112" s="14">
        <f t="shared" si="5"/>
        <v>2658.85</v>
      </c>
      <c r="N112" s="52" t="e">
        <f>INDEX(Periods13[MonthNo],MATCH(B112,ddMonths,0))</f>
        <v>#N/A</v>
      </c>
    </row>
    <row r="113" spans="1:14" x14ac:dyDescent="0.3">
      <c r="A113" s="11"/>
      <c r="B113" s="25"/>
      <c r="C113" s="3"/>
      <c r="D113" s="3"/>
      <c r="E113" s="2"/>
      <c r="F113" s="2"/>
      <c r="G113" s="9"/>
      <c r="H113" s="4"/>
      <c r="I113" s="4"/>
      <c r="J113" s="4"/>
      <c r="K113" s="4">
        <f t="shared" si="4"/>
        <v>2658.8500000000004</v>
      </c>
      <c r="L113" s="55" t="s">
        <v>127</v>
      </c>
      <c r="M113" s="14">
        <f t="shared" si="5"/>
        <v>2658.85</v>
      </c>
      <c r="N113" s="52" t="e">
        <f>INDEX(Periods13[MonthNo],MATCH(B113,ddMonths,0))</f>
        <v>#N/A</v>
      </c>
    </row>
    <row r="114" spans="1:14" x14ac:dyDescent="0.3">
      <c r="A114" s="11"/>
      <c r="B114" s="25"/>
      <c r="C114" s="3"/>
      <c r="D114" s="3"/>
      <c r="E114" s="2"/>
      <c r="F114" s="2"/>
      <c r="G114" s="9"/>
      <c r="H114" s="4"/>
      <c r="I114" s="4"/>
      <c r="J114" s="4"/>
      <c r="K114" s="4">
        <f t="shared" si="4"/>
        <v>2658.8500000000004</v>
      </c>
      <c r="L114" s="55" t="s">
        <v>127</v>
      </c>
      <c r="M114" s="14">
        <f t="shared" si="5"/>
        <v>2658.85</v>
      </c>
      <c r="N114" s="52" t="e">
        <f>INDEX(Periods13[MonthNo],MATCH(B114,ddMonths,0))</f>
        <v>#N/A</v>
      </c>
    </row>
    <row r="115" spans="1:14" x14ac:dyDescent="0.3">
      <c r="A115" s="11"/>
      <c r="B115" s="25"/>
      <c r="C115" s="3"/>
      <c r="D115" s="3"/>
      <c r="E115" s="2"/>
      <c r="F115" s="2"/>
      <c r="G115" s="9"/>
      <c r="H115" s="4"/>
      <c r="I115" s="4"/>
      <c r="J115" s="4"/>
      <c r="K115" s="4">
        <f t="shared" si="4"/>
        <v>2658.8500000000004</v>
      </c>
      <c r="L115" s="55" t="s">
        <v>127</v>
      </c>
      <c r="M115" s="14">
        <f t="shared" si="5"/>
        <v>2658.85</v>
      </c>
      <c r="N115" s="52" t="e">
        <f>INDEX(Periods13[MonthNo],MATCH(B115,ddMonths,0))</f>
        <v>#N/A</v>
      </c>
    </row>
    <row r="116" spans="1:14" x14ac:dyDescent="0.3">
      <c r="A116" s="11"/>
      <c r="B116" s="25"/>
      <c r="C116" s="3"/>
      <c r="D116" s="3"/>
      <c r="E116" s="2"/>
      <c r="F116" s="2"/>
      <c r="G116" s="9"/>
      <c r="H116" s="4"/>
      <c r="I116" s="4"/>
      <c r="J116" s="4"/>
      <c r="K116" s="4">
        <f t="shared" si="4"/>
        <v>2658.8500000000004</v>
      </c>
      <c r="L116" s="55" t="s">
        <v>127</v>
      </c>
      <c r="M116" s="14">
        <f t="shared" si="5"/>
        <v>2658.85</v>
      </c>
      <c r="N116" s="52" t="e">
        <f>INDEX(Periods13[MonthNo],MATCH(B116,ddMonths,0))</f>
        <v>#N/A</v>
      </c>
    </row>
    <row r="117" spans="1:14" x14ac:dyDescent="0.3">
      <c r="A117" s="11"/>
      <c r="B117" s="25"/>
      <c r="C117" s="3"/>
      <c r="D117" s="3"/>
      <c r="E117" s="2"/>
      <c r="F117" s="2"/>
      <c r="G117" s="9"/>
      <c r="H117" s="4"/>
      <c r="I117" s="4"/>
      <c r="J117" s="4"/>
      <c r="K117" s="4">
        <f t="shared" si="4"/>
        <v>2658.8500000000004</v>
      </c>
      <c r="L117" s="55" t="s">
        <v>127</v>
      </c>
      <c r="M117" s="14">
        <f t="shared" si="5"/>
        <v>2658.85</v>
      </c>
      <c r="N117" s="52" t="e">
        <f>INDEX(Periods13[MonthNo],MATCH(B117,ddMonths,0))</f>
        <v>#N/A</v>
      </c>
    </row>
    <row r="118" spans="1:14" x14ac:dyDescent="0.3">
      <c r="A118" s="11"/>
      <c r="B118" s="25"/>
      <c r="C118" s="3"/>
      <c r="D118" s="3"/>
      <c r="E118" s="2"/>
      <c r="F118" s="2"/>
      <c r="G118" s="9"/>
      <c r="H118" s="4"/>
      <c r="I118" s="4"/>
      <c r="J118" s="4"/>
      <c r="K118" s="4">
        <f t="shared" si="4"/>
        <v>2658.8500000000004</v>
      </c>
      <c r="L118" s="55" t="s">
        <v>127</v>
      </c>
      <c r="M118" s="14">
        <f t="shared" si="5"/>
        <v>2658.85</v>
      </c>
      <c r="N118" s="52" t="e">
        <f>INDEX(Periods13[MonthNo],MATCH(B118,ddMonths,0))</f>
        <v>#N/A</v>
      </c>
    </row>
    <row r="119" spans="1:14" x14ac:dyDescent="0.3">
      <c r="A119" s="11"/>
      <c r="B119" s="25"/>
      <c r="C119" s="3"/>
      <c r="D119" s="3"/>
      <c r="E119" s="2"/>
      <c r="F119" s="2"/>
      <c r="G119" s="9"/>
      <c r="H119" s="4"/>
      <c r="I119" s="4"/>
      <c r="J119" s="4"/>
      <c r="K119" s="4">
        <f t="shared" si="4"/>
        <v>2658.8500000000004</v>
      </c>
      <c r="L119" s="55" t="s">
        <v>127</v>
      </c>
      <c r="M119" s="14">
        <f t="shared" si="5"/>
        <v>2658.85</v>
      </c>
      <c r="N119" s="52" t="e">
        <f>INDEX(Periods13[MonthNo],MATCH(B119,ddMonths,0))</f>
        <v>#N/A</v>
      </c>
    </row>
    <row r="120" spans="1:14" x14ac:dyDescent="0.3">
      <c r="A120" s="11"/>
      <c r="B120" s="25"/>
      <c r="C120" s="3"/>
      <c r="D120" s="3"/>
      <c r="E120" s="2"/>
      <c r="F120" s="2"/>
      <c r="G120" s="9"/>
      <c r="H120" s="4"/>
      <c r="I120" s="4"/>
      <c r="J120" s="4"/>
      <c r="K120" s="4">
        <f t="shared" si="4"/>
        <v>2658.8500000000004</v>
      </c>
      <c r="L120" s="55" t="s">
        <v>127</v>
      </c>
      <c r="M120" s="14">
        <f t="shared" si="5"/>
        <v>2658.85</v>
      </c>
      <c r="N120" s="52" t="e">
        <f>INDEX(Periods13[MonthNo],MATCH(B120,ddMonths,0))</f>
        <v>#N/A</v>
      </c>
    </row>
    <row r="121" spans="1:14" x14ac:dyDescent="0.3">
      <c r="A121" s="11"/>
      <c r="B121" s="25"/>
      <c r="C121" s="3"/>
      <c r="D121" s="3"/>
      <c r="E121" s="2"/>
      <c r="F121" s="2"/>
      <c r="G121" s="9"/>
      <c r="H121" s="4"/>
      <c r="I121" s="4"/>
      <c r="J121" s="4"/>
      <c r="K121" s="4">
        <f t="shared" si="4"/>
        <v>2658.8500000000004</v>
      </c>
      <c r="L121" s="55" t="s">
        <v>127</v>
      </c>
      <c r="M121" s="14">
        <f t="shared" si="5"/>
        <v>2658.85</v>
      </c>
      <c r="N121" s="52" t="e">
        <f>INDEX(Periods13[MonthNo],MATCH(B121,ddMonths,0))</f>
        <v>#N/A</v>
      </c>
    </row>
    <row r="122" spans="1:14" x14ac:dyDescent="0.3">
      <c r="A122" s="11"/>
      <c r="B122" s="25"/>
      <c r="C122" s="3"/>
      <c r="D122" s="3"/>
      <c r="E122" s="2"/>
      <c r="F122" s="2"/>
      <c r="G122" s="9"/>
      <c r="H122" s="4"/>
      <c r="I122" s="4"/>
      <c r="J122" s="4"/>
      <c r="K122" s="4">
        <f t="shared" si="4"/>
        <v>2658.8500000000004</v>
      </c>
      <c r="L122" s="55" t="s">
        <v>127</v>
      </c>
      <c r="M122" s="14">
        <f t="shared" si="5"/>
        <v>2658.85</v>
      </c>
      <c r="N122" s="52" t="e">
        <f>INDEX(Periods13[MonthNo],MATCH(B122,ddMonths,0))</f>
        <v>#N/A</v>
      </c>
    </row>
    <row r="123" spans="1:14" x14ac:dyDescent="0.3">
      <c r="A123" s="11"/>
      <c r="B123" s="25"/>
      <c r="C123" s="3"/>
      <c r="D123" s="3"/>
      <c r="E123" s="2"/>
      <c r="F123" s="2"/>
      <c r="G123" s="9"/>
      <c r="H123" s="4"/>
      <c r="I123" s="4"/>
      <c r="J123" s="4"/>
      <c r="K123" s="4">
        <f t="shared" si="4"/>
        <v>2658.8500000000004</v>
      </c>
      <c r="L123" s="55" t="s">
        <v>127</v>
      </c>
      <c r="M123" s="14">
        <f t="shared" si="5"/>
        <v>2658.85</v>
      </c>
      <c r="N123" s="52" t="e">
        <f>INDEX(Periods13[MonthNo],MATCH(B123,ddMonths,0))</f>
        <v>#N/A</v>
      </c>
    </row>
    <row r="124" spans="1:14" x14ac:dyDescent="0.3">
      <c r="A124" s="11"/>
      <c r="B124" s="25"/>
      <c r="C124" s="3"/>
      <c r="D124" s="3"/>
      <c r="E124" s="2"/>
      <c r="F124" s="2"/>
      <c r="G124" s="9"/>
      <c r="H124" s="4"/>
      <c r="I124" s="4"/>
      <c r="J124" s="4"/>
      <c r="K124" s="4">
        <f t="shared" si="4"/>
        <v>2658.8500000000004</v>
      </c>
      <c r="L124" s="55" t="s">
        <v>127</v>
      </c>
      <c r="M124" s="14">
        <f t="shared" ref="M124:M155" si="6">IF(""&amp;L124="Yes",J124-(H124-I124)+IF(ISNUMBER(TRIM(M123)*1),TRIM(M123)*1),IF(ISNUMBER(TRIM(M123)*1),TRIM(M123)*1,0))</f>
        <v>2658.85</v>
      </c>
      <c r="N124" s="52" t="e">
        <f>INDEX(Periods13[MonthNo],MATCH(B124,ddMonths,0))</f>
        <v>#N/A</v>
      </c>
    </row>
    <row r="125" spans="1:14" x14ac:dyDescent="0.3">
      <c r="A125" s="11"/>
      <c r="B125" s="25"/>
      <c r="C125" s="3"/>
      <c r="D125" s="3"/>
      <c r="E125" s="2"/>
      <c r="F125" s="2"/>
      <c r="G125" s="9"/>
      <c r="H125" s="4"/>
      <c r="I125" s="4"/>
      <c r="J125" s="4"/>
      <c r="K125" s="4">
        <f t="shared" si="4"/>
        <v>2658.8500000000004</v>
      </c>
      <c r="L125" s="55" t="s">
        <v>127</v>
      </c>
      <c r="M125" s="14">
        <f t="shared" si="6"/>
        <v>2658.85</v>
      </c>
      <c r="N125" s="52" t="e">
        <f>INDEX(Periods13[MonthNo],MATCH(B125,ddMonths,0))</f>
        <v>#N/A</v>
      </c>
    </row>
    <row r="126" spans="1:14" x14ac:dyDescent="0.3">
      <c r="A126" s="11"/>
      <c r="B126" s="25"/>
      <c r="C126" s="3"/>
      <c r="D126" s="3"/>
      <c r="E126" s="2"/>
      <c r="F126" s="2"/>
      <c r="G126" s="9"/>
      <c r="H126" s="4"/>
      <c r="I126" s="4"/>
      <c r="J126" s="4"/>
      <c r="K126" s="4">
        <f t="shared" si="4"/>
        <v>2658.8500000000004</v>
      </c>
      <c r="L126" s="55" t="s">
        <v>127</v>
      </c>
      <c r="M126" s="14">
        <f t="shared" si="6"/>
        <v>2658.85</v>
      </c>
      <c r="N126" s="52" t="e">
        <f>INDEX(Periods13[MonthNo],MATCH(B126,ddMonths,0))</f>
        <v>#N/A</v>
      </c>
    </row>
    <row r="127" spans="1:14" x14ac:dyDescent="0.3">
      <c r="A127" s="11"/>
      <c r="B127" s="25"/>
      <c r="C127" s="3"/>
      <c r="D127" s="3"/>
      <c r="E127" s="2"/>
      <c r="F127" s="2"/>
      <c r="G127" s="9"/>
      <c r="H127" s="4"/>
      <c r="I127" s="4"/>
      <c r="J127" s="4"/>
      <c r="K127" s="4">
        <f t="shared" si="4"/>
        <v>2658.8500000000004</v>
      </c>
      <c r="L127" s="55" t="s">
        <v>127</v>
      </c>
      <c r="M127" s="14">
        <f t="shared" si="6"/>
        <v>2658.85</v>
      </c>
      <c r="N127" s="52" t="e">
        <f>INDEX(Periods13[MonthNo],MATCH(B127,ddMonths,0))</f>
        <v>#N/A</v>
      </c>
    </row>
    <row r="128" spans="1:14" x14ac:dyDescent="0.3">
      <c r="A128" s="11"/>
      <c r="B128" s="25"/>
      <c r="C128" s="3"/>
      <c r="D128" s="3"/>
      <c r="E128" s="2"/>
      <c r="F128" s="2"/>
      <c r="G128" s="9"/>
      <c r="H128" s="4"/>
      <c r="I128" s="4"/>
      <c r="J128" s="4"/>
      <c r="K128" s="4">
        <f t="shared" si="4"/>
        <v>2658.8500000000004</v>
      </c>
      <c r="L128" s="55" t="s">
        <v>127</v>
      </c>
      <c r="M128" s="14">
        <f t="shared" si="6"/>
        <v>2658.85</v>
      </c>
      <c r="N128" s="52" t="e">
        <f>INDEX(Periods13[MonthNo],MATCH(B128,ddMonths,0))</f>
        <v>#N/A</v>
      </c>
    </row>
    <row r="129" spans="1:14" x14ac:dyDescent="0.3">
      <c r="A129" s="11"/>
      <c r="B129" s="25"/>
      <c r="C129" s="3"/>
      <c r="D129" s="3"/>
      <c r="E129" s="2"/>
      <c r="F129" s="2"/>
      <c r="G129" s="9"/>
      <c r="H129" s="4"/>
      <c r="I129" s="4"/>
      <c r="J129" s="4"/>
      <c r="K129" s="4">
        <f t="shared" si="4"/>
        <v>2658.8500000000004</v>
      </c>
      <c r="L129" s="55" t="s">
        <v>127</v>
      </c>
      <c r="M129" s="14">
        <f t="shared" si="6"/>
        <v>2658.85</v>
      </c>
      <c r="N129" s="52" t="e">
        <f>INDEX(Periods13[MonthNo],MATCH(B129,ddMonths,0))</f>
        <v>#N/A</v>
      </c>
    </row>
    <row r="130" spans="1:14" x14ac:dyDescent="0.3">
      <c r="A130" s="11"/>
      <c r="B130" s="25"/>
      <c r="C130" s="3"/>
      <c r="D130" s="3"/>
      <c r="E130" s="2"/>
      <c r="F130" s="2"/>
      <c r="G130" s="9"/>
      <c r="H130" s="4"/>
      <c r="I130" s="4"/>
      <c r="J130" s="4"/>
      <c r="K130" s="4">
        <f t="shared" si="4"/>
        <v>2658.8500000000004</v>
      </c>
      <c r="L130" s="55" t="s">
        <v>127</v>
      </c>
      <c r="M130" s="14">
        <f t="shared" si="6"/>
        <v>2658.85</v>
      </c>
      <c r="N130" s="52" t="e">
        <f>INDEX(Periods13[MonthNo],MATCH(B130,ddMonths,0))</f>
        <v>#N/A</v>
      </c>
    </row>
    <row r="131" spans="1:14" x14ac:dyDescent="0.3">
      <c r="A131" s="11"/>
      <c r="B131" s="25"/>
      <c r="C131" s="3"/>
      <c r="D131" s="3"/>
      <c r="E131" s="2"/>
      <c r="F131" s="2"/>
      <c r="G131" s="9"/>
      <c r="H131" s="4"/>
      <c r="I131" s="4"/>
      <c r="J131" s="4"/>
      <c r="K131" s="4">
        <f t="shared" si="4"/>
        <v>2658.8500000000004</v>
      </c>
      <c r="L131" s="55" t="s">
        <v>127</v>
      </c>
      <c r="M131" s="14">
        <f t="shared" si="6"/>
        <v>2658.85</v>
      </c>
      <c r="N131" s="52" t="e">
        <f>INDEX(Periods13[MonthNo],MATCH(B131,ddMonths,0))</f>
        <v>#N/A</v>
      </c>
    </row>
    <row r="132" spans="1:14" x14ac:dyDescent="0.3">
      <c r="A132" s="11"/>
      <c r="B132" s="25"/>
      <c r="C132" s="3"/>
      <c r="D132" s="3"/>
      <c r="E132" s="2"/>
      <c r="F132" s="2"/>
      <c r="G132" s="9"/>
      <c r="H132" s="4"/>
      <c r="I132" s="4"/>
      <c r="J132" s="4"/>
      <c r="K132" s="4">
        <f t="shared" si="4"/>
        <v>2658.8500000000004</v>
      </c>
      <c r="L132" s="55" t="s">
        <v>127</v>
      </c>
      <c r="M132" s="14">
        <f t="shared" si="6"/>
        <v>2658.85</v>
      </c>
      <c r="N132" s="52" t="e">
        <f>INDEX(Periods13[MonthNo],MATCH(B132,ddMonths,0))</f>
        <v>#N/A</v>
      </c>
    </row>
    <row r="133" spans="1:14" x14ac:dyDescent="0.3">
      <c r="A133" s="11"/>
      <c r="B133" s="25"/>
      <c r="C133" s="3"/>
      <c r="D133" s="3"/>
      <c r="E133" s="2"/>
      <c r="F133" s="2"/>
      <c r="G133" s="9"/>
      <c r="H133" s="4"/>
      <c r="I133" s="4"/>
      <c r="J133" s="4"/>
      <c r="K133" s="4">
        <f t="shared" si="4"/>
        <v>2658.8500000000004</v>
      </c>
      <c r="L133" s="55" t="s">
        <v>127</v>
      </c>
      <c r="M133" s="14">
        <f t="shared" si="6"/>
        <v>2658.85</v>
      </c>
      <c r="N133" s="52" t="e">
        <f>INDEX(Periods13[MonthNo],MATCH(B133,ddMonths,0))</f>
        <v>#N/A</v>
      </c>
    </row>
    <row r="134" spans="1:14" x14ac:dyDescent="0.3">
      <c r="A134" s="11"/>
      <c r="B134" s="25"/>
      <c r="C134" s="3"/>
      <c r="D134" s="3"/>
      <c r="E134" s="2"/>
      <c r="F134" s="2"/>
      <c r="G134" s="9"/>
      <c r="H134" s="4"/>
      <c r="I134" s="4"/>
      <c r="J134" s="4"/>
      <c r="K134" s="4">
        <f t="shared" si="4"/>
        <v>2658.8500000000004</v>
      </c>
      <c r="L134" s="55" t="s">
        <v>127</v>
      </c>
      <c r="M134" s="14">
        <f t="shared" si="6"/>
        <v>2658.85</v>
      </c>
      <c r="N134" s="52" t="e">
        <f>INDEX(Periods13[MonthNo],MATCH(B134,ddMonths,0))</f>
        <v>#N/A</v>
      </c>
    </row>
    <row r="135" spans="1:14" x14ac:dyDescent="0.3">
      <c r="A135" s="11"/>
      <c r="B135" s="25"/>
      <c r="C135" s="3"/>
      <c r="D135" s="3"/>
      <c r="E135" s="2"/>
      <c r="F135" s="2"/>
      <c r="G135" s="9"/>
      <c r="H135" s="4"/>
      <c r="I135" s="4"/>
      <c r="J135" s="4"/>
      <c r="K135" s="4">
        <f t="shared" si="4"/>
        <v>2658.8500000000004</v>
      </c>
      <c r="L135" s="55"/>
      <c r="M135" s="14">
        <f t="shared" si="6"/>
        <v>2658.85</v>
      </c>
      <c r="N135" s="52" t="e">
        <f>INDEX(Periods13[MonthNo],MATCH(B135,ddMonths,0))</f>
        <v>#N/A</v>
      </c>
    </row>
    <row r="136" spans="1:14" x14ac:dyDescent="0.3">
      <c r="A136" s="11"/>
      <c r="B136" s="25"/>
      <c r="C136" s="3"/>
      <c r="D136" s="3"/>
      <c r="E136" s="2"/>
      <c r="F136" s="2"/>
      <c r="G136" s="9"/>
      <c r="H136" s="4"/>
      <c r="I136" s="4"/>
      <c r="J136" s="4"/>
      <c r="K136" s="4">
        <f t="shared" si="4"/>
        <v>2658.8500000000004</v>
      </c>
      <c r="L136" s="55"/>
      <c r="M136" s="14">
        <f t="shared" si="6"/>
        <v>2658.85</v>
      </c>
      <c r="N136" s="52" t="e">
        <f>INDEX(Periods13[MonthNo],MATCH(B136,ddMonths,0))</f>
        <v>#N/A</v>
      </c>
    </row>
    <row r="137" spans="1:14" x14ac:dyDescent="0.3">
      <c r="A137" s="11"/>
      <c r="B137" s="25"/>
      <c r="C137" s="3"/>
      <c r="D137" s="3"/>
      <c r="E137" s="2"/>
      <c r="F137" s="2"/>
      <c r="G137" s="9"/>
      <c r="H137" s="4"/>
      <c r="I137" s="4"/>
      <c r="J137" s="4"/>
      <c r="K137" s="4">
        <f t="shared" si="4"/>
        <v>2658.8500000000004</v>
      </c>
      <c r="L137" s="55"/>
      <c r="M137" s="14">
        <f t="shared" si="6"/>
        <v>2658.85</v>
      </c>
      <c r="N137" s="52" t="e">
        <f>INDEX(Periods13[MonthNo],MATCH(B137,ddMonths,0))</f>
        <v>#N/A</v>
      </c>
    </row>
    <row r="138" spans="1:14" x14ac:dyDescent="0.3">
      <c r="A138" s="11"/>
      <c r="B138" s="25"/>
      <c r="C138" s="3"/>
      <c r="D138" s="3"/>
      <c r="E138" s="2"/>
      <c r="F138" s="2"/>
      <c r="G138" s="9"/>
      <c r="H138" s="4"/>
      <c r="I138" s="4"/>
      <c r="J138" s="4"/>
      <c r="K138" s="4">
        <f t="shared" si="4"/>
        <v>2658.8500000000004</v>
      </c>
      <c r="L138" s="55"/>
      <c r="M138" s="14">
        <f t="shared" si="6"/>
        <v>2658.85</v>
      </c>
      <c r="N138" s="52" t="e">
        <f>INDEX(Periods13[MonthNo],MATCH(B138,ddMonths,0))</f>
        <v>#N/A</v>
      </c>
    </row>
    <row r="139" spans="1:14" x14ac:dyDescent="0.3">
      <c r="A139" s="11"/>
      <c r="B139" s="25"/>
      <c r="C139" s="3"/>
      <c r="D139" s="3"/>
      <c r="E139" s="2"/>
      <c r="F139" s="2"/>
      <c r="G139" s="9"/>
      <c r="H139" s="4"/>
      <c r="I139" s="4"/>
      <c r="J139" s="4"/>
      <c r="K139" s="4">
        <f t="shared" si="4"/>
        <v>2658.8500000000004</v>
      </c>
      <c r="L139" s="55"/>
      <c r="M139" s="14">
        <f t="shared" si="6"/>
        <v>2658.85</v>
      </c>
      <c r="N139" s="52" t="e">
        <f>INDEX(Periods13[MonthNo],MATCH(B139,ddMonths,0))</f>
        <v>#N/A</v>
      </c>
    </row>
    <row r="140" spans="1:14" x14ac:dyDescent="0.3">
      <c r="A140" s="11"/>
      <c r="B140" s="25"/>
      <c r="C140" s="3"/>
      <c r="D140" s="3"/>
      <c r="E140" s="2"/>
      <c r="F140" s="2"/>
      <c r="G140" s="9"/>
      <c r="H140" s="4"/>
      <c r="I140" s="4"/>
      <c r="J140" s="4"/>
      <c r="K140" s="4">
        <f t="shared" si="4"/>
        <v>2658.8500000000004</v>
      </c>
      <c r="L140" s="55"/>
      <c r="M140" s="14">
        <f t="shared" si="6"/>
        <v>2658.85</v>
      </c>
      <c r="N140" s="52" t="e">
        <f>INDEX(Periods13[MonthNo],MATCH(B140,ddMonths,0))</f>
        <v>#N/A</v>
      </c>
    </row>
    <row r="141" spans="1:14" x14ac:dyDescent="0.3">
      <c r="A141" s="11"/>
      <c r="B141" s="25"/>
      <c r="C141" s="3"/>
      <c r="D141" s="3"/>
      <c r="E141" s="2"/>
      <c r="F141" s="2"/>
      <c r="G141" s="9"/>
      <c r="H141" s="4"/>
      <c r="I141" s="4"/>
      <c r="J141" s="4"/>
      <c r="K141" s="4">
        <f t="shared" si="4"/>
        <v>2658.8500000000004</v>
      </c>
      <c r="L141" s="55"/>
      <c r="M141" s="14">
        <f t="shared" si="6"/>
        <v>2658.85</v>
      </c>
      <c r="N141" s="52" t="e">
        <f>INDEX(Periods13[MonthNo],MATCH(B141,ddMonths,0))</f>
        <v>#N/A</v>
      </c>
    </row>
    <row r="142" spans="1:14" x14ac:dyDescent="0.3">
      <c r="A142" s="11"/>
      <c r="B142" s="25"/>
      <c r="C142" s="3"/>
      <c r="D142" s="3"/>
      <c r="E142" s="2"/>
      <c r="F142" s="2"/>
      <c r="G142" s="9"/>
      <c r="H142" s="4"/>
      <c r="I142" s="4"/>
      <c r="J142" s="4"/>
      <c r="K142" s="4">
        <f t="shared" si="4"/>
        <v>2658.8500000000004</v>
      </c>
      <c r="L142" s="55"/>
      <c r="M142" s="14">
        <f t="shared" si="6"/>
        <v>2658.85</v>
      </c>
      <c r="N142" s="52" t="e">
        <f>INDEX(Periods13[MonthNo],MATCH(B142,ddMonths,0))</f>
        <v>#N/A</v>
      </c>
    </row>
    <row r="143" spans="1:14" x14ac:dyDescent="0.3">
      <c r="A143" s="11"/>
      <c r="B143" s="25"/>
      <c r="C143" s="3"/>
      <c r="D143" s="3"/>
      <c r="E143" s="2"/>
      <c r="F143" s="2"/>
      <c r="G143" s="9"/>
      <c r="H143" s="4"/>
      <c r="I143" s="4"/>
      <c r="J143" s="4"/>
      <c r="K143" s="4">
        <f t="shared" si="4"/>
        <v>2658.8500000000004</v>
      </c>
      <c r="L143" s="55"/>
      <c r="M143" s="14">
        <f t="shared" si="6"/>
        <v>2658.85</v>
      </c>
      <c r="N143" s="52" t="e">
        <f>INDEX(Periods13[MonthNo],MATCH(B143,ddMonths,0))</f>
        <v>#N/A</v>
      </c>
    </row>
    <row r="144" spans="1:14" x14ac:dyDescent="0.3">
      <c r="A144" s="11"/>
      <c r="B144" s="25"/>
      <c r="C144" s="3"/>
      <c r="D144" s="3"/>
      <c r="E144" s="2"/>
      <c r="F144" s="2"/>
      <c r="G144" s="9"/>
      <c r="H144" s="4"/>
      <c r="I144" s="4"/>
      <c r="J144" s="4"/>
      <c r="K144" s="4">
        <f t="shared" si="4"/>
        <v>2658.8500000000004</v>
      </c>
      <c r="L144" s="55"/>
      <c r="M144" s="14">
        <f t="shared" si="6"/>
        <v>2658.85</v>
      </c>
      <c r="N144" s="52" t="e">
        <f>INDEX(Periods13[MonthNo],MATCH(B144,ddMonths,0))</f>
        <v>#N/A</v>
      </c>
    </row>
    <row r="145" spans="1:14" x14ac:dyDescent="0.3">
      <c r="A145" s="11"/>
      <c r="B145" s="25"/>
      <c r="C145" s="3"/>
      <c r="D145" s="3"/>
      <c r="E145" s="2"/>
      <c r="F145" s="2"/>
      <c r="G145" s="9"/>
      <c r="H145" s="4"/>
      <c r="I145" s="4"/>
      <c r="J145" s="4"/>
      <c r="K145" s="4">
        <f t="shared" si="4"/>
        <v>2658.8500000000004</v>
      </c>
      <c r="L145" s="55"/>
      <c r="M145" s="14">
        <f t="shared" si="6"/>
        <v>2658.85</v>
      </c>
      <c r="N145" s="52" t="e">
        <f>INDEX(Periods13[MonthNo],MATCH(B145,ddMonths,0))</f>
        <v>#N/A</v>
      </c>
    </row>
    <row r="146" spans="1:14" x14ac:dyDescent="0.3">
      <c r="A146" s="11"/>
      <c r="B146" s="25"/>
      <c r="C146" s="3"/>
      <c r="D146" s="3"/>
      <c r="E146" s="2"/>
      <c r="F146" s="2"/>
      <c r="G146" s="9"/>
      <c r="H146" s="4"/>
      <c r="I146" s="4"/>
      <c r="J146" s="4"/>
      <c r="K146" s="4">
        <f t="shared" si="4"/>
        <v>2658.8500000000004</v>
      </c>
      <c r="L146" s="55"/>
      <c r="M146" s="14">
        <f t="shared" si="6"/>
        <v>2658.85</v>
      </c>
      <c r="N146" s="52" t="e">
        <f>INDEX(Periods13[MonthNo],MATCH(B146,ddMonths,0))</f>
        <v>#N/A</v>
      </c>
    </row>
    <row r="147" spans="1:14" x14ac:dyDescent="0.3">
      <c r="A147" s="11"/>
      <c r="B147" s="25"/>
      <c r="C147" s="3"/>
      <c r="D147" s="3"/>
      <c r="E147" s="2"/>
      <c r="F147" s="2"/>
      <c r="G147" s="9"/>
      <c r="H147" s="4"/>
      <c r="I147" s="4"/>
      <c r="J147" s="4"/>
      <c r="K147" s="4">
        <f t="shared" si="4"/>
        <v>2658.8500000000004</v>
      </c>
      <c r="L147" s="55"/>
      <c r="M147" s="14">
        <f t="shared" si="6"/>
        <v>2658.85</v>
      </c>
      <c r="N147" s="52" t="e">
        <f>INDEX(Periods13[MonthNo],MATCH(B147,ddMonths,0))</f>
        <v>#N/A</v>
      </c>
    </row>
    <row r="148" spans="1:14" x14ac:dyDescent="0.3">
      <c r="A148" s="11"/>
      <c r="B148" s="25"/>
      <c r="C148" s="3"/>
      <c r="D148" s="3"/>
      <c r="E148" s="2"/>
      <c r="F148" s="2"/>
      <c r="G148" s="9"/>
      <c r="H148" s="4"/>
      <c r="I148" s="4"/>
      <c r="J148" s="4"/>
      <c r="K148" s="4">
        <f t="shared" si="4"/>
        <v>2658.8500000000004</v>
      </c>
      <c r="L148" s="55"/>
      <c r="M148" s="14">
        <f t="shared" si="6"/>
        <v>2658.85</v>
      </c>
      <c r="N148" s="52" t="e">
        <f>INDEX(Periods13[MonthNo],MATCH(B148,ddMonths,0))</f>
        <v>#N/A</v>
      </c>
    </row>
    <row r="149" spans="1:14" x14ac:dyDescent="0.3">
      <c r="A149" s="11"/>
      <c r="B149" s="25"/>
      <c r="C149" s="3"/>
      <c r="D149" s="3"/>
      <c r="E149" s="2"/>
      <c r="F149" s="2"/>
      <c r="G149" s="9"/>
      <c r="H149" s="4"/>
      <c r="I149" s="4"/>
      <c r="J149" s="4"/>
      <c r="K149" s="4">
        <f t="shared" si="4"/>
        <v>2658.8500000000004</v>
      </c>
      <c r="L149" s="55"/>
      <c r="M149" s="14">
        <f t="shared" si="6"/>
        <v>2658.85</v>
      </c>
      <c r="N149" s="52" t="e">
        <f>INDEX(Periods13[MonthNo],MATCH(B149,ddMonths,0))</f>
        <v>#N/A</v>
      </c>
    </row>
    <row r="150" spans="1:14" x14ac:dyDescent="0.3">
      <c r="A150" s="11"/>
      <c r="B150" s="25"/>
      <c r="C150" s="3"/>
      <c r="D150" s="3"/>
      <c r="E150" s="2"/>
      <c r="F150" s="2"/>
      <c r="G150" s="9"/>
      <c r="H150" s="4"/>
      <c r="I150" s="4"/>
      <c r="J150" s="4"/>
      <c r="K150" s="4">
        <f t="shared" si="4"/>
        <v>2658.8500000000004</v>
      </c>
      <c r="L150" s="55"/>
      <c r="M150" s="14">
        <f t="shared" si="6"/>
        <v>2658.85</v>
      </c>
      <c r="N150" s="52" t="e">
        <f>INDEX(Periods13[MonthNo],MATCH(B150,ddMonths,0))</f>
        <v>#N/A</v>
      </c>
    </row>
    <row r="151" spans="1:14" x14ac:dyDescent="0.3">
      <c r="A151" s="11"/>
      <c r="B151" s="25"/>
      <c r="C151" s="3"/>
      <c r="D151" s="3"/>
      <c r="E151" s="2"/>
      <c r="F151" s="2"/>
      <c r="G151" s="9"/>
      <c r="H151" s="4"/>
      <c r="I151" s="4"/>
      <c r="J151" s="4"/>
      <c r="K151" s="4">
        <f t="shared" si="4"/>
        <v>2658.8500000000004</v>
      </c>
      <c r="L151" s="55"/>
      <c r="M151" s="14">
        <f t="shared" si="6"/>
        <v>2658.85</v>
      </c>
      <c r="N151" s="52" t="e">
        <f>INDEX(Periods13[MonthNo],MATCH(B151,ddMonths,0))</f>
        <v>#N/A</v>
      </c>
    </row>
    <row r="152" spans="1:14" x14ac:dyDescent="0.3">
      <c r="A152" s="11"/>
      <c r="B152" s="25"/>
      <c r="C152" s="3"/>
      <c r="D152" s="3"/>
      <c r="E152" s="2"/>
      <c r="F152" s="2"/>
      <c r="G152" s="9"/>
      <c r="H152" s="4"/>
      <c r="I152" s="4"/>
      <c r="J152" s="4"/>
      <c r="K152" s="4">
        <f t="shared" si="4"/>
        <v>2658.8500000000004</v>
      </c>
      <c r="L152" s="55"/>
      <c r="M152" s="14">
        <f t="shared" si="6"/>
        <v>2658.85</v>
      </c>
      <c r="N152" s="52" t="e">
        <f>INDEX(Periods13[MonthNo],MATCH(B152,ddMonths,0))</f>
        <v>#N/A</v>
      </c>
    </row>
    <row r="153" spans="1:14" x14ac:dyDescent="0.3">
      <c r="A153" s="11"/>
      <c r="B153" s="25"/>
      <c r="C153" s="3"/>
      <c r="D153" s="3"/>
      <c r="E153" s="2"/>
      <c r="F153" s="2"/>
      <c r="G153" s="9"/>
      <c r="H153" s="4"/>
      <c r="I153" s="4"/>
      <c r="J153" s="4"/>
      <c r="K153" s="4">
        <f t="shared" si="4"/>
        <v>2658.8500000000004</v>
      </c>
      <c r="L153" s="55"/>
      <c r="M153" s="14">
        <f t="shared" si="6"/>
        <v>2658.85</v>
      </c>
      <c r="N153" s="52" t="e">
        <f>INDEX(Periods13[MonthNo],MATCH(B153,ddMonths,0))</f>
        <v>#N/A</v>
      </c>
    </row>
    <row r="154" spans="1:14" x14ac:dyDescent="0.3">
      <c r="A154" s="11"/>
      <c r="B154" s="25"/>
      <c r="C154" s="3"/>
      <c r="D154" s="3"/>
      <c r="E154" s="2"/>
      <c r="F154" s="2"/>
      <c r="G154" s="9"/>
      <c r="H154" s="4"/>
      <c r="I154" s="4"/>
      <c r="J154" s="4"/>
      <c r="K154" s="4">
        <f t="shared" si="4"/>
        <v>2658.8500000000004</v>
      </c>
      <c r="L154" s="55"/>
      <c r="M154" s="14">
        <f t="shared" si="6"/>
        <v>2658.85</v>
      </c>
      <c r="N154" s="52" t="e">
        <f>INDEX(Periods13[MonthNo],MATCH(B154,ddMonths,0))</f>
        <v>#N/A</v>
      </c>
    </row>
    <row r="155" spans="1:14" x14ac:dyDescent="0.3">
      <c r="A155" s="11"/>
      <c r="B155" s="25"/>
      <c r="C155" s="3"/>
      <c r="D155" s="3"/>
      <c r="E155" s="2"/>
      <c r="F155" s="2"/>
      <c r="G155" s="9"/>
      <c r="H155" s="4"/>
      <c r="I155" s="4"/>
      <c r="J155" s="4"/>
      <c r="K155" s="4">
        <f t="shared" si="4"/>
        <v>2658.8500000000004</v>
      </c>
      <c r="L155" s="55"/>
      <c r="M155" s="14">
        <f t="shared" si="6"/>
        <v>2658.85</v>
      </c>
      <c r="N155" s="52" t="e">
        <f>INDEX(Periods13[MonthNo],MATCH(B155,ddMonths,0))</f>
        <v>#N/A</v>
      </c>
    </row>
    <row r="156" spans="1:14" x14ac:dyDescent="0.3">
      <c r="A156" s="11"/>
      <c r="B156" s="25"/>
      <c r="C156" s="3"/>
      <c r="D156" s="3"/>
      <c r="E156" s="2"/>
      <c r="F156" s="2"/>
      <c r="G156" s="9"/>
      <c r="H156" s="4"/>
      <c r="I156" s="4"/>
      <c r="J156" s="4"/>
      <c r="K156" s="4"/>
      <c r="L156" s="55"/>
      <c r="M156" s="14"/>
      <c r="N156" s="52"/>
    </row>
    <row r="157" spans="1:14" x14ac:dyDescent="0.3">
      <c r="A157" s="11"/>
      <c r="B157" s="25"/>
      <c r="C157" s="3"/>
      <c r="D157" s="3"/>
      <c r="E157" s="2"/>
      <c r="F157" s="2"/>
      <c r="G157" s="9"/>
      <c r="H157" s="4"/>
      <c r="I157" s="4"/>
      <c r="J157" s="4"/>
      <c r="K157" s="4"/>
      <c r="L157" s="55"/>
      <c r="M157" s="14"/>
      <c r="N157" s="52"/>
    </row>
    <row r="158" spans="1:14" x14ac:dyDescent="0.3">
      <c r="A158" s="1"/>
      <c r="C158" s="3"/>
      <c r="D158" s="3"/>
      <c r="E158" s="2"/>
      <c r="F158" s="2"/>
      <c r="G158" s="7">
        <f>SUBTOTAL(109,Table24[VAT Included])</f>
        <v>0</v>
      </c>
      <c r="H158" s="7">
        <f>SUBTOTAL(109,Table24[Expense Amount])</f>
        <v>1547</v>
      </c>
      <c r="I158" s="7"/>
      <c r="J158" s="7">
        <f>SUBTOTAL(109,Table24[Receipt Amount])</f>
        <v>4205.8500000000004</v>
      </c>
      <c r="K158" s="7"/>
      <c r="M158" s="7"/>
    </row>
  </sheetData>
  <dataValidations count="2">
    <dataValidation type="list" allowBlank="1" showInputMessage="1" showErrorMessage="1" sqref="B5:B157" xr:uid="{FA2FE01A-E0A7-410D-A83B-DCD32CFFA296}">
      <formula1>ddMonths</formula1>
    </dataValidation>
    <dataValidation type="list" allowBlank="1" showInputMessage="1" showErrorMessage="1" sqref="F5:F157" xr:uid="{FFE2E32C-D0D9-4EE9-8B5C-F38518C8C0C7}">
      <formula1>INDIRECT("CategoryTable[Name]")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 xml:space="preserve">&amp;L&amp;"-,Bold"Year to 31st March 2022&amp;C&amp;"-,Bold"&amp;UWEST STOUR WARD &amp;U
&amp;U
&amp;U
&amp;R&amp;"-,Bold"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9A4D-AB29-4059-BD88-4CE84E933C04}">
  <dimension ref="A3:D5"/>
  <sheetViews>
    <sheetView workbookViewId="0"/>
  </sheetViews>
  <sheetFormatPr defaultRowHeight="14.4" x14ac:dyDescent="0.3"/>
  <cols>
    <col min="4" max="4" width="10.109375" bestFit="1" customWidth="1"/>
  </cols>
  <sheetData>
    <row r="3" spans="1:4" x14ac:dyDescent="0.3">
      <c r="A3" s="77"/>
      <c r="D3" s="78"/>
    </row>
    <row r="5" spans="1:4" x14ac:dyDescent="0.3">
      <c r="D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E75D-03A9-4B10-B7DA-0724C50DF5DB}">
  <dimension ref="A2:E18"/>
  <sheetViews>
    <sheetView view="pageLayout" zoomScaleNormal="100" workbookViewId="0">
      <selection activeCell="A16" sqref="A16"/>
    </sheetView>
  </sheetViews>
  <sheetFormatPr defaultRowHeight="14.4" x14ac:dyDescent="0.3"/>
  <cols>
    <col min="1" max="1" width="16.109375" bestFit="1" customWidth="1"/>
    <col min="2" max="2" width="12.44140625" bestFit="1" customWidth="1"/>
    <col min="3" max="3" width="16.88671875" bestFit="1" customWidth="1"/>
    <col min="4" max="4" width="1.88671875" bestFit="1" customWidth="1"/>
    <col min="5" max="5" width="18.33203125" customWidth="1"/>
    <col min="6" max="6" width="5.88671875" bestFit="1" customWidth="1"/>
    <col min="7" max="8" width="2.88671875" bestFit="1" customWidth="1"/>
    <col min="9" max="13" width="5.88671875" bestFit="1" customWidth="1"/>
    <col min="14" max="15" width="2.88671875" bestFit="1" customWidth="1"/>
    <col min="16" max="16" width="5.88671875" bestFit="1" customWidth="1"/>
    <col min="17" max="17" width="2.88671875" bestFit="1" customWidth="1"/>
    <col min="18" max="18" width="5.88671875" bestFit="1" customWidth="1"/>
    <col min="19" max="20" width="4.88671875" bestFit="1" customWidth="1"/>
    <col min="21" max="21" width="2.88671875" bestFit="1" customWidth="1"/>
    <col min="22" max="22" width="5.88671875" bestFit="1" customWidth="1"/>
    <col min="23" max="24" width="2.88671875" bestFit="1" customWidth="1"/>
    <col min="25" max="25" width="4.88671875" bestFit="1" customWidth="1"/>
    <col min="26" max="27" width="3.88671875" bestFit="1" customWidth="1"/>
    <col min="28" max="30" width="6.88671875" bestFit="1" customWidth="1"/>
    <col min="31" max="31" width="5.88671875" bestFit="1" customWidth="1"/>
    <col min="32" max="32" width="6.88671875" bestFit="1" customWidth="1"/>
    <col min="33" max="36" width="3.88671875" bestFit="1" customWidth="1"/>
    <col min="37" max="37" width="6.88671875" bestFit="1" customWidth="1"/>
    <col min="38" max="38" width="5.88671875" bestFit="1" customWidth="1"/>
    <col min="39" max="39" width="6.6640625" bestFit="1" customWidth="1"/>
    <col min="40" max="40" width="10.6640625" bestFit="1" customWidth="1"/>
  </cols>
  <sheetData>
    <row r="2" spans="1:5" ht="18" thickBot="1" x14ac:dyDescent="0.4">
      <c r="A2" s="10" t="s">
        <v>33</v>
      </c>
      <c r="B2" s="10"/>
      <c r="C2" s="10"/>
      <c r="E2" s="49" t="s">
        <v>147</v>
      </c>
    </row>
    <row r="3" spans="1:5" ht="15" thickTop="1" x14ac:dyDescent="0.3"/>
    <row r="4" spans="1:5" x14ac:dyDescent="0.3">
      <c r="A4" t="s">
        <v>34</v>
      </c>
      <c r="E4" s="59">
        <v>0</v>
      </c>
    </row>
    <row r="5" spans="1:5" x14ac:dyDescent="0.3">
      <c r="E5" s="15"/>
    </row>
    <row r="6" spans="1:5" x14ac:dyDescent="0.3">
      <c r="A6" t="s">
        <v>35</v>
      </c>
      <c r="E6" s="15">
        <f>SUMIFS(Table24[Expense Amount],Table24[Cleared the Bank],"No")</f>
        <v>0</v>
      </c>
    </row>
    <row r="7" spans="1:5" x14ac:dyDescent="0.3">
      <c r="E7" s="15"/>
    </row>
    <row r="8" spans="1:5" x14ac:dyDescent="0.3">
      <c r="A8" t="s">
        <v>36</v>
      </c>
      <c r="E8" s="15">
        <f>SUMIFS(Table24[Receipt Amount],Table24[Cleared the Bank],"No")</f>
        <v>0</v>
      </c>
    </row>
    <row r="9" spans="1:5" x14ac:dyDescent="0.3">
      <c r="E9" s="15"/>
    </row>
    <row r="10" spans="1:5" ht="15" thickBot="1" x14ac:dyDescent="0.35">
      <c r="A10" t="s">
        <v>91</v>
      </c>
      <c r="E10" s="53">
        <f>Table24[[#Totals],[Receipt Amount]]-Table24[[#Totals],[Expense Amount]]</f>
        <v>2658.8500000000004</v>
      </c>
    </row>
    <row r="11" spans="1:5" ht="15" thickTop="1" x14ac:dyDescent="0.3"/>
    <row r="12" spans="1:5" x14ac:dyDescent="0.3">
      <c r="A12" s="51" t="str">
        <f>IF((E4-E6+E8)&lt;&gt;E10,"Bank Reconciliation differs by:-","")</f>
        <v>Bank Reconciliation differs by:-</v>
      </c>
      <c r="E12" s="51">
        <f>IF((E4-E6+E8)&lt;&gt;E10,(E4-E6+E8)-E10,"")</f>
        <v>-2658.8500000000004</v>
      </c>
    </row>
    <row r="14" spans="1:5" x14ac:dyDescent="0.3">
      <c r="A14" s="16" t="s">
        <v>31</v>
      </c>
      <c r="B14" t="s">
        <v>133</v>
      </c>
    </row>
    <row r="15" spans="1:5" x14ac:dyDescent="0.3">
      <c r="E15" s="15"/>
    </row>
    <row r="16" spans="1:5" x14ac:dyDescent="0.3">
      <c r="A16" s="16" t="s">
        <v>47</v>
      </c>
      <c r="B16" t="s">
        <v>81</v>
      </c>
      <c r="C16" t="s">
        <v>83</v>
      </c>
    </row>
    <row r="17" spans="1:3" x14ac:dyDescent="0.3">
      <c r="A17" s="18" t="s">
        <v>133</v>
      </c>
      <c r="B17" s="15"/>
      <c r="C17" s="15"/>
    </row>
    <row r="18" spans="1:3" x14ac:dyDescent="0.3">
      <c r="A18" s="18" t="s">
        <v>37</v>
      </c>
      <c r="B18" s="15"/>
      <c r="C18" s="15"/>
    </row>
  </sheetData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&amp;C&amp;"-,Bold"&amp;12&amp;EWest Stour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A70A-0CF5-452D-B64B-262DBC8A289C}">
  <sheetPr>
    <pageSetUpPr fitToPage="1"/>
  </sheetPr>
  <dimension ref="A1:H23"/>
  <sheetViews>
    <sheetView showWhiteSpace="0" view="pageLayout" zoomScaleNormal="100" workbookViewId="0">
      <selection activeCell="F14" sqref="F14"/>
    </sheetView>
  </sheetViews>
  <sheetFormatPr defaultRowHeight="14.4" x14ac:dyDescent="0.3"/>
  <cols>
    <col min="1" max="1" width="18" customWidth="1"/>
    <col min="2" max="2" width="20.109375" customWidth="1"/>
    <col min="3" max="3" width="16.33203125" style="19" customWidth="1"/>
    <col min="4" max="4" width="16.88671875" style="19" customWidth="1"/>
    <col min="5" max="5" width="15.5546875" style="19" customWidth="1"/>
    <col min="6" max="6" width="26.33203125" style="19" customWidth="1"/>
    <col min="7" max="7" width="13.6640625" style="19" customWidth="1"/>
    <col min="8" max="8" width="9.5546875" customWidth="1"/>
  </cols>
  <sheetData>
    <row r="1" spans="1:8" ht="29.1" customHeight="1" x14ac:dyDescent="0.3">
      <c r="B1" s="96" t="s">
        <v>82</v>
      </c>
      <c r="C1" s="96"/>
      <c r="D1" s="96"/>
      <c r="E1" s="96"/>
      <c r="F1" s="82">
        <f>EndOfPeriod</f>
        <v>44651</v>
      </c>
      <c r="G1" s="83"/>
    </row>
    <row r="2" spans="1:8" ht="69" customHeight="1" x14ac:dyDescent="0.3">
      <c r="A2" s="84" t="s">
        <v>137</v>
      </c>
      <c r="B2" s="85" t="s">
        <v>136</v>
      </c>
      <c r="C2" s="86" t="s">
        <v>151</v>
      </c>
      <c r="D2" s="86" t="str">
        <f>"Expenditure to " &amp; TEXT(EndOfPeriod,"dd mmm yyyy")</f>
        <v>Expenditure to 31 Mar 2022</v>
      </c>
      <c r="E2" s="86" t="str">
        <f>"Budget Proportion to " &amp; TEXT(EndOfPeriod,"dd mmm yyyy")</f>
        <v>Budget Proportion to 31 Mar 2022</v>
      </c>
      <c r="F2" s="86" t="str">
        <f>"Adverse/ Favourable to "  &amp; TEXT(EndOfPeriod,"dd mmm yyyy")</f>
        <v>Adverse/ Favourable to 31 Mar 2022</v>
      </c>
      <c r="G2" s="86" t="str">
        <f>"Remaining Budget - Year to " &amp; TEXT(YearEnd,"mmmm yyyy")</f>
        <v>Remaining Budget - Year to March 2022</v>
      </c>
      <c r="H2" s="28"/>
    </row>
    <row r="3" spans="1:8" x14ac:dyDescent="0.3">
      <c r="A3" s="79" t="s">
        <v>148</v>
      </c>
      <c r="B3" t="s">
        <v>130</v>
      </c>
      <c r="C3" s="19">
        <v>200</v>
      </c>
      <c r="D3" s="19">
        <f>IFERROR(SUMIFS(Table24[Expense Amount],Table24[PeriodNumber],"&lt;=" &amp; Parameters!$J$5,Table24[[ ]],$B3),"")</f>
        <v>36</v>
      </c>
      <c r="E3" s="19">
        <f>(C3/12)*Parameters!$J$5</f>
        <v>200</v>
      </c>
      <c r="F3" s="19">
        <f>IFERROR(E3-D3,"")</f>
        <v>164</v>
      </c>
      <c r="G3" s="19">
        <f>IFERROR(C3-D3,"")</f>
        <v>164</v>
      </c>
    </row>
    <row r="4" spans="1:8" x14ac:dyDescent="0.3">
      <c r="A4" s="79" t="s">
        <v>141</v>
      </c>
      <c r="B4" t="s">
        <v>13</v>
      </c>
      <c r="C4" s="19">
        <v>1500</v>
      </c>
      <c r="D4" s="19">
        <f>IFERROR(SUMIFS(Table24[Expense Amount],Table24[PeriodNumber],"&lt;=" &amp; Parameters!$J$5,Table24[[ ]],$B4),"")</f>
        <v>1500</v>
      </c>
      <c r="E4" s="19">
        <f>(C4/12)*Parameters!$J$5</f>
        <v>1500</v>
      </c>
      <c r="F4" s="19">
        <f t="shared" ref="F4:F7" si="0">E4-D4</f>
        <v>0</v>
      </c>
      <c r="G4" s="19">
        <f t="shared" ref="G4:G7" si="1">C4-D4</f>
        <v>0</v>
      </c>
    </row>
    <row r="5" spans="1:8" x14ac:dyDescent="0.3">
      <c r="A5" s="79" t="s">
        <v>108</v>
      </c>
      <c r="B5" t="s">
        <v>108</v>
      </c>
      <c r="C5" s="19">
        <v>1200</v>
      </c>
      <c r="D5" s="19">
        <f>IFERROR(SUMIFS(Table24[Expense Amount],Table24[PeriodNumber],"&lt;=" &amp; Parameters!$J$5,Table24[[ ]],$B5),"")</f>
        <v>0</v>
      </c>
      <c r="E5" s="19">
        <f>(C5/12)*Parameters!$J$5</f>
        <v>1200</v>
      </c>
      <c r="F5" s="19">
        <f>E5-D5</f>
        <v>1200</v>
      </c>
      <c r="G5" s="19">
        <f>C5-D5</f>
        <v>1200</v>
      </c>
    </row>
    <row r="6" spans="1:8" x14ac:dyDescent="0.3">
      <c r="A6" s="79" t="s">
        <v>21</v>
      </c>
      <c r="B6" t="s">
        <v>21</v>
      </c>
      <c r="C6" s="19">
        <v>20</v>
      </c>
      <c r="D6" s="19">
        <f>IFERROR(SUMIFS(Table24[Expense Amount],Table24[PeriodNumber],"&lt;=" &amp; Parameters!$J$5,Table24[[ ]],$B6),"")</f>
        <v>11</v>
      </c>
      <c r="E6" s="19">
        <f>(C6/12)*Parameters!$J$5</f>
        <v>20</v>
      </c>
      <c r="F6" s="19">
        <f>E6-D6</f>
        <v>9</v>
      </c>
      <c r="G6" s="19">
        <f>C6-D6</f>
        <v>9</v>
      </c>
    </row>
    <row r="7" spans="1:8" x14ac:dyDescent="0.3">
      <c r="A7" s="79" t="s">
        <v>140</v>
      </c>
      <c r="B7" t="s">
        <v>150</v>
      </c>
      <c r="C7" s="19">
        <v>480</v>
      </c>
      <c r="D7" s="19">
        <f>IFERROR(SUMIFS(Table24[Expense Amount],Table24[PeriodNumber],"&lt;=" &amp; Parameters!$J$5,Table24[[ ]],$B7),"")</f>
        <v>0</v>
      </c>
      <c r="E7" s="19">
        <f>(C7/12)*Parameters!$J$5</f>
        <v>480</v>
      </c>
      <c r="F7" s="19">
        <f t="shared" si="0"/>
        <v>480</v>
      </c>
      <c r="G7" s="19">
        <f t="shared" si="1"/>
        <v>480</v>
      </c>
    </row>
    <row r="8" spans="1:8" ht="15" thickBot="1" x14ac:dyDescent="0.35">
      <c r="A8" s="79"/>
      <c r="B8" s="93" t="s">
        <v>48</v>
      </c>
      <c r="C8" s="81">
        <f>SUM(C3:C7)</f>
        <v>3400</v>
      </c>
      <c r="D8" s="94">
        <f>SUM(D3:D7)</f>
        <v>1547</v>
      </c>
      <c r="E8" s="81">
        <f>SUM(E3:E7)</f>
        <v>3400</v>
      </c>
      <c r="F8" s="81">
        <f>SUM(F3:F7)</f>
        <v>1853</v>
      </c>
      <c r="G8" s="81">
        <f>SUM(G3:G7)</f>
        <v>1853</v>
      </c>
      <c r="H8" s="92"/>
    </row>
    <row r="9" spans="1:8" ht="15" thickTop="1" x14ac:dyDescent="0.3">
      <c r="B9" s="91"/>
      <c r="C9" s="90"/>
      <c r="D9" s="90"/>
      <c r="E9" s="90"/>
      <c r="F9" s="90"/>
      <c r="G9" s="90"/>
      <c r="H9" s="92"/>
    </row>
    <row r="10" spans="1:8" ht="15" thickBot="1" x14ac:dyDescent="0.35">
      <c r="B10" s="89"/>
      <c r="C10" s="90"/>
      <c r="D10" s="90"/>
      <c r="E10" s="90"/>
      <c r="F10" s="90"/>
    </row>
    <row r="11" spans="1:8" ht="18.600000000000001" thickTop="1" thickBot="1" x14ac:dyDescent="0.35">
      <c r="B11" s="20" t="s">
        <v>49</v>
      </c>
      <c r="C11" s="20" t="s">
        <v>103</v>
      </c>
      <c r="D11" s="20" t="s">
        <v>102</v>
      </c>
      <c r="E11" s="29"/>
      <c r="F11" s="29"/>
    </row>
    <row r="12" spans="1:8" ht="15" thickTop="1" x14ac:dyDescent="0.3">
      <c r="B12" t="s">
        <v>9</v>
      </c>
      <c r="C12">
        <v>1800</v>
      </c>
      <c r="D12" s="19">
        <f>SUMIFS(Table24[Receipt Amount],Table24[PeriodNumber],"&lt;=" &amp; Parameters!$J$5,Table24[[ ]],$B12)</f>
        <v>1800</v>
      </c>
    </row>
    <row r="13" spans="1:8" x14ac:dyDescent="0.3">
      <c r="B13" t="s">
        <v>76</v>
      </c>
      <c r="C13"/>
      <c r="D13" s="19">
        <f>SUMIFS(Table24[Receipt Amount],Table24[PeriodNumber],"&lt;=" &amp; Parameters!$J$5,Table24[[ ]],$B13)</f>
        <v>0</v>
      </c>
    </row>
    <row r="14" spans="1:8" x14ac:dyDescent="0.3">
      <c r="C14"/>
    </row>
    <row r="15" spans="1:8" ht="15" thickBot="1" x14ac:dyDescent="0.35">
      <c r="B15" s="21" t="s">
        <v>49</v>
      </c>
      <c r="C15" s="22">
        <f>SUM(C12:C14)</f>
        <v>1800</v>
      </c>
      <c r="D15" s="22">
        <f>SUM(D12:D14)</f>
        <v>1800</v>
      </c>
      <c r="E15" s="22"/>
      <c r="F15" s="22"/>
    </row>
    <row r="16" spans="1:8" ht="15.6" thickTop="1" thickBot="1" x14ac:dyDescent="0.35">
      <c r="B16" s="21"/>
      <c r="C16" s="22"/>
      <c r="D16" s="22"/>
      <c r="E16" s="22"/>
      <c r="F16" s="22"/>
    </row>
    <row r="17" spans="2:6" ht="15.6" thickTop="1" thickBot="1" x14ac:dyDescent="0.35">
      <c r="B17" s="21"/>
      <c r="C17" s="22"/>
      <c r="D17" s="22"/>
      <c r="E17" s="22"/>
      <c r="F17" s="22"/>
    </row>
    <row r="18" spans="2:6" ht="15" thickTop="1" x14ac:dyDescent="0.3">
      <c r="B18" s="79"/>
      <c r="C18" s="87"/>
    </row>
    <row r="19" spans="2:6" x14ac:dyDescent="0.3">
      <c r="B19" s="79"/>
    </row>
    <row r="20" spans="2:6" x14ac:dyDescent="0.3">
      <c r="C20" s="17"/>
    </row>
    <row r="22" spans="2:6" x14ac:dyDescent="0.3">
      <c r="F22" s="17"/>
    </row>
    <row r="23" spans="2:6" x14ac:dyDescent="0.3">
      <c r="F23" s="17"/>
    </row>
  </sheetData>
  <mergeCells count="1">
    <mergeCell ref="B1:E1"/>
  </mergeCells>
  <conditionalFormatting sqref="F3:F10 G3:G9">
    <cfRule type="cellIs" dxfId="8" priority="5" operator="lessThan">
      <formula>0</formula>
    </cfRule>
  </conditionalFormatting>
  <conditionalFormatting sqref="F12:F14">
    <cfRule type="cellIs" dxfId="7" priority="3" operator="greaterThan">
      <formula>0</formula>
    </cfRule>
  </conditionalFormatting>
  <dataValidations count="3">
    <dataValidation type="list" allowBlank="1" showInputMessage="1" showErrorMessage="1" sqref="C24:C28" xr:uid="{E8E81738-933E-4AEF-8404-2818F5528EBF}">
      <formula1>ddMonths</formula1>
    </dataValidation>
    <dataValidation type="list" allowBlank="1" showInputMessage="1" showErrorMessage="1" sqref="B3" xr:uid="{F56280AF-56F1-4FAA-9C30-51604D9D0640}">
      <formula1>INDIRECT("CategoryTable[Name]")</formula1>
    </dataValidation>
    <dataValidation type="list" allowBlank="1" showInputMessage="1" promptTitle="Categories" prompt="Select a category from the drop-down list." sqref="B4:B24" xr:uid="{09AF0A42-75FD-4367-85E2-5A46DAEB9AE4}">
      <formula1>INDIRECT("CategoryTable[Name]")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&amp;L&amp;"-,Bold"Management Account&amp;C&amp;"-,Bold"&amp;UWest Stour&amp;R&amp;"-,Bold"Year to 31st March 2021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D0F8-9778-4023-919B-CDEF20FC1875}">
  <dimension ref="A1:C26"/>
  <sheetViews>
    <sheetView workbookViewId="0">
      <selection activeCell="A20" sqref="A20:C25"/>
    </sheetView>
  </sheetViews>
  <sheetFormatPr defaultRowHeight="14.4" x14ac:dyDescent="0.3"/>
  <cols>
    <col min="1" max="1" width="32.88671875" customWidth="1"/>
    <col min="2" max="2" width="23.88671875" customWidth="1"/>
    <col min="3" max="3" width="23.77734375" customWidth="1"/>
  </cols>
  <sheetData>
    <row r="1" spans="1:3" x14ac:dyDescent="0.3">
      <c r="A1" s="79" t="s">
        <v>152</v>
      </c>
    </row>
    <row r="3" spans="1:3" x14ac:dyDescent="0.3">
      <c r="A3" s="79" t="s">
        <v>153</v>
      </c>
      <c r="C3" s="95">
        <v>4205.8500000000004</v>
      </c>
    </row>
    <row r="4" spans="1:3" x14ac:dyDescent="0.3">
      <c r="A4" s="79" t="s">
        <v>154</v>
      </c>
      <c r="C4" s="95">
        <v>0</v>
      </c>
    </row>
    <row r="5" spans="1:3" x14ac:dyDescent="0.3">
      <c r="A5" s="79"/>
      <c r="C5" s="95"/>
    </row>
    <row r="6" spans="1:3" x14ac:dyDescent="0.3">
      <c r="A6" s="79" t="s">
        <v>155</v>
      </c>
      <c r="B6" s="79"/>
      <c r="C6" s="95">
        <v>1700</v>
      </c>
    </row>
    <row r="7" spans="1:3" x14ac:dyDescent="0.3">
      <c r="A7" s="79" t="s">
        <v>156</v>
      </c>
      <c r="B7" s="79"/>
      <c r="C7" s="95">
        <v>1200</v>
      </c>
    </row>
    <row r="8" spans="1:3" x14ac:dyDescent="0.3">
      <c r="A8" s="79" t="s">
        <v>157</v>
      </c>
      <c r="B8" s="79"/>
      <c r="C8" s="95">
        <v>500</v>
      </c>
    </row>
    <row r="9" spans="1:3" x14ac:dyDescent="0.3">
      <c r="A9" s="79"/>
      <c r="B9" s="79"/>
      <c r="C9" s="79"/>
    </row>
    <row r="10" spans="1:3" x14ac:dyDescent="0.3">
      <c r="A10" s="79" t="s">
        <v>158</v>
      </c>
      <c r="C10" s="95">
        <v>805.85</v>
      </c>
    </row>
    <row r="11" spans="1:3" x14ac:dyDescent="0.3">
      <c r="A11" s="79"/>
      <c r="C11" s="95"/>
    </row>
    <row r="12" spans="1:3" x14ac:dyDescent="0.3">
      <c r="A12" s="79" t="s">
        <v>159</v>
      </c>
    </row>
    <row r="13" spans="1:3" x14ac:dyDescent="0.3">
      <c r="A13" s="79" t="s">
        <v>148</v>
      </c>
      <c r="C13" s="95">
        <v>200</v>
      </c>
    </row>
    <row r="14" spans="1:3" x14ac:dyDescent="0.3">
      <c r="A14" s="79" t="s">
        <v>141</v>
      </c>
      <c r="B14" t="s">
        <v>160</v>
      </c>
      <c r="C14" s="95">
        <v>1500</v>
      </c>
    </row>
    <row r="15" spans="1:3" x14ac:dyDescent="0.3">
      <c r="A15" s="79" t="s">
        <v>108</v>
      </c>
      <c r="C15" s="95">
        <v>100</v>
      </c>
    </row>
    <row r="16" spans="1:3" x14ac:dyDescent="0.3">
      <c r="A16" s="79" t="s">
        <v>140</v>
      </c>
      <c r="C16" s="95">
        <v>200</v>
      </c>
    </row>
    <row r="17" spans="1:3" x14ac:dyDescent="0.3">
      <c r="C17" s="95">
        <f>SUM(C13:C16)</f>
        <v>2000</v>
      </c>
    </row>
    <row r="20" spans="1:3" ht="17.399999999999999" x14ac:dyDescent="0.3">
      <c r="A20" s="84" t="s">
        <v>137</v>
      </c>
      <c r="B20" s="85" t="s">
        <v>136</v>
      </c>
      <c r="C20" s="86" t="s">
        <v>161</v>
      </c>
    </row>
    <row r="21" spans="1:3" x14ac:dyDescent="0.3">
      <c r="A21" s="79" t="s">
        <v>148</v>
      </c>
      <c r="B21" t="s">
        <v>130</v>
      </c>
      <c r="C21" s="19">
        <v>200</v>
      </c>
    </row>
    <row r="22" spans="1:3" x14ac:dyDescent="0.3">
      <c r="A22" s="79" t="s">
        <v>141</v>
      </c>
      <c r="B22" t="s">
        <v>13</v>
      </c>
      <c r="C22" s="19">
        <v>1500</v>
      </c>
    </row>
    <row r="23" spans="1:3" x14ac:dyDescent="0.3">
      <c r="A23" s="79" t="s">
        <v>108</v>
      </c>
      <c r="B23" t="s">
        <v>108</v>
      </c>
      <c r="C23" s="19">
        <v>100</v>
      </c>
    </row>
    <row r="24" spans="1:3" x14ac:dyDescent="0.3">
      <c r="A24" s="79" t="s">
        <v>140</v>
      </c>
      <c r="B24" t="s">
        <v>150</v>
      </c>
      <c r="C24" s="19">
        <v>200</v>
      </c>
    </row>
    <row r="25" spans="1:3" ht="15" thickBot="1" x14ac:dyDescent="0.35">
      <c r="A25" s="79"/>
      <c r="B25" s="91"/>
      <c r="C25" s="81">
        <f>SUM(C21:C24)</f>
        <v>2000</v>
      </c>
    </row>
    <row r="26" spans="1:3" ht="15" thickTop="1" x14ac:dyDescent="0.3"/>
  </sheetData>
  <conditionalFormatting sqref="C21:C25">
    <cfRule type="cellIs" dxfId="6" priority="1" operator="lessThan">
      <formula>0</formula>
    </cfRule>
  </conditionalFormatting>
  <dataValidations count="2">
    <dataValidation type="list" allowBlank="1" showInputMessage="1" promptTitle="Categories" prompt="Select a category from the drop-down list." sqref="B22:B25" xr:uid="{CD8214F5-AA3C-4BB8-8B36-DB28B24C57CF}">
      <formula1>INDIRECT("CategoryTable[Name]")</formula1>
    </dataValidation>
    <dataValidation type="list" allowBlank="1" showInputMessage="1" showErrorMessage="1" sqref="B21" xr:uid="{5FAEDDB3-569D-4917-AC99-623EB3FD2478}">
      <formula1>INDIRECT("CategoryTable[Name]")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8250-B1C5-422D-84AB-C6A13ADF4E13}">
  <dimension ref="A1:J17"/>
  <sheetViews>
    <sheetView workbookViewId="0">
      <selection activeCell="J5" sqref="J5"/>
    </sheetView>
  </sheetViews>
  <sheetFormatPr defaultRowHeight="14.4" x14ac:dyDescent="0.3"/>
  <cols>
    <col min="1" max="1" width="10.44140625" bestFit="1" customWidth="1"/>
  </cols>
  <sheetData>
    <row r="1" spans="1:10" x14ac:dyDescent="0.3">
      <c r="A1" t="s">
        <v>84</v>
      </c>
      <c r="J1" t="e">
        <f ca="1">INDIRECT("CategoryTable[Name]")</f>
        <v>#VALUE!</v>
      </c>
    </row>
    <row r="2" spans="1:10" x14ac:dyDescent="0.3">
      <c r="J2" t="e">
        <f t="shared" ref="J2:J11" ca="1" si="0">INDIRECT("CategoryTable[Name]")</f>
        <v>#VALUE!</v>
      </c>
    </row>
    <row r="3" spans="1:10" x14ac:dyDescent="0.3">
      <c r="A3" t="s">
        <v>85</v>
      </c>
      <c r="D3" t="s">
        <v>86</v>
      </c>
      <c r="J3" t="str">
        <f t="shared" ca="1" si="0"/>
        <v>1 year bond</v>
      </c>
    </row>
    <row r="4" spans="1:10" x14ac:dyDescent="0.3">
      <c r="D4" t="s">
        <v>87</v>
      </c>
      <c r="J4" t="str">
        <f t="shared" ca="1" si="0"/>
        <v>30 day notice account</v>
      </c>
    </row>
    <row r="5" spans="1:10" x14ac:dyDescent="0.3">
      <c r="D5" t="s">
        <v>88</v>
      </c>
      <c r="J5" t="str">
        <f t="shared" ca="1" si="0"/>
        <v>Audit &amp; Governance</v>
      </c>
    </row>
    <row r="6" spans="1:10" x14ac:dyDescent="0.3">
      <c r="D6" t="s">
        <v>89</v>
      </c>
      <c r="J6" t="str">
        <f t="shared" ca="1" si="0"/>
        <v>Balance B/Fwd.</v>
      </c>
    </row>
    <row r="7" spans="1:10" x14ac:dyDescent="0.3">
      <c r="D7" t="s">
        <v>90</v>
      </c>
      <c r="J7" t="str">
        <f t="shared" ca="1" si="0"/>
        <v>bank interest</v>
      </c>
    </row>
    <row r="8" spans="1:10" x14ac:dyDescent="0.3">
      <c r="J8" t="str">
        <f t="shared" ca="1" si="0"/>
        <v>British Legion</v>
      </c>
    </row>
    <row r="9" spans="1:10" x14ac:dyDescent="0.3">
      <c r="A9" s="17">
        <v>43646</v>
      </c>
      <c r="B9" t="s">
        <v>92</v>
      </c>
      <c r="H9" t="str">
        <f ca="1">INDIRECT("CategoryTable[Name]")</f>
        <v>Church Main Fund</v>
      </c>
      <c r="J9" t="str">
        <f t="shared" ca="1" si="0"/>
        <v>Church Main Fund</v>
      </c>
    </row>
    <row r="10" spans="1:10" x14ac:dyDescent="0.3">
      <c r="H10" t="str">
        <f ca="1">INDIRECT("CategoryTable[Name]")</f>
        <v>Clerk's Expenses</v>
      </c>
      <c r="J10" t="str">
        <f t="shared" ca="1" si="0"/>
        <v>Clerk's Expenses</v>
      </c>
    </row>
    <row r="11" spans="1:10" x14ac:dyDescent="0.3">
      <c r="D11" t="s">
        <v>93</v>
      </c>
      <c r="J11" t="str">
        <f t="shared" ca="1" si="0"/>
        <v>Clerks Pension</v>
      </c>
    </row>
    <row r="12" spans="1:10" x14ac:dyDescent="0.3">
      <c r="D12" t="s">
        <v>94</v>
      </c>
    </row>
    <row r="13" spans="1:10" x14ac:dyDescent="0.3">
      <c r="D13" t="s">
        <v>95</v>
      </c>
    </row>
    <row r="14" spans="1:10" x14ac:dyDescent="0.3">
      <c r="D14" t="s">
        <v>98</v>
      </c>
    </row>
    <row r="15" spans="1:10" x14ac:dyDescent="0.3">
      <c r="D15" t="s">
        <v>96</v>
      </c>
    </row>
    <row r="16" spans="1:10" x14ac:dyDescent="0.3">
      <c r="D16" t="s">
        <v>97</v>
      </c>
    </row>
    <row r="17" spans="4:4" x14ac:dyDescent="0.3">
      <c r="D17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8841-8A7A-411C-A019-0E75B8322968}">
  <dimension ref="A1:G68"/>
  <sheetViews>
    <sheetView view="pageLayout" topLeftCell="A40" zoomScaleNormal="100" workbookViewId="0">
      <selection activeCell="C56" sqref="C56"/>
    </sheetView>
  </sheetViews>
  <sheetFormatPr defaultRowHeight="14.4" x14ac:dyDescent="0.3"/>
  <cols>
    <col min="1" max="1" width="20.88671875" bestFit="1" customWidth="1"/>
    <col min="2" max="2" width="8.88671875" customWidth="1"/>
    <col min="5" max="5" width="10.88671875" customWidth="1"/>
    <col min="6" max="6" width="12.44140625" customWidth="1"/>
    <col min="7" max="7" width="17.44140625" customWidth="1"/>
  </cols>
  <sheetData>
    <row r="1" spans="1:7" ht="18" thickBot="1" x14ac:dyDescent="0.4">
      <c r="A1" s="10" t="s">
        <v>23</v>
      </c>
      <c r="E1" s="10" t="s">
        <v>50</v>
      </c>
    </row>
    <row r="2" spans="1:7" ht="15" thickTop="1" x14ac:dyDescent="0.3">
      <c r="A2" t="s">
        <v>24</v>
      </c>
      <c r="B2" t="s">
        <v>25</v>
      </c>
      <c r="E2" s="27" t="s">
        <v>52</v>
      </c>
      <c r="F2" s="27" t="s">
        <v>53</v>
      </c>
      <c r="G2" s="27" t="s">
        <v>68</v>
      </c>
    </row>
    <row r="3" spans="1:7" x14ac:dyDescent="0.3">
      <c r="A3" t="s">
        <v>134</v>
      </c>
      <c r="B3" t="s">
        <v>105</v>
      </c>
      <c r="E3" s="23">
        <v>1</v>
      </c>
      <c r="F3" s="23" t="s">
        <v>38</v>
      </c>
      <c r="G3" s="23" t="s">
        <v>57</v>
      </c>
    </row>
    <row r="4" spans="1:7" x14ac:dyDescent="0.3">
      <c r="A4" t="s">
        <v>135</v>
      </c>
      <c r="B4" t="s">
        <v>105</v>
      </c>
      <c r="E4" s="24">
        <v>2</v>
      </c>
      <c r="F4" s="24" t="s">
        <v>39</v>
      </c>
      <c r="G4" s="24" t="s">
        <v>39</v>
      </c>
    </row>
    <row r="5" spans="1:7" x14ac:dyDescent="0.3">
      <c r="A5" t="s">
        <v>17</v>
      </c>
      <c r="B5" t="s">
        <v>27</v>
      </c>
      <c r="E5" s="23">
        <v>3</v>
      </c>
      <c r="F5" s="23" t="s">
        <v>54</v>
      </c>
      <c r="G5" s="23" t="s">
        <v>58</v>
      </c>
    </row>
    <row r="6" spans="1:7" x14ac:dyDescent="0.3">
      <c r="A6" t="s">
        <v>8</v>
      </c>
      <c r="B6" t="s">
        <v>26</v>
      </c>
      <c r="E6" s="24">
        <v>4</v>
      </c>
      <c r="F6" s="24" t="s">
        <v>40</v>
      </c>
      <c r="G6" s="24" t="s">
        <v>59</v>
      </c>
    </row>
    <row r="7" spans="1:7" x14ac:dyDescent="0.3">
      <c r="A7" t="s">
        <v>112</v>
      </c>
      <c r="B7" t="s">
        <v>113</v>
      </c>
      <c r="E7" s="23">
        <v>5</v>
      </c>
      <c r="F7" s="23" t="s">
        <v>55</v>
      </c>
      <c r="G7" s="23" t="s">
        <v>60</v>
      </c>
    </row>
    <row r="8" spans="1:7" x14ac:dyDescent="0.3">
      <c r="A8" t="s">
        <v>104</v>
      </c>
      <c r="B8" t="s">
        <v>105</v>
      </c>
      <c r="E8" s="24">
        <v>6</v>
      </c>
      <c r="F8" s="24" t="s">
        <v>41</v>
      </c>
      <c r="G8" s="24" t="s">
        <v>61</v>
      </c>
    </row>
    <row r="9" spans="1:7" x14ac:dyDescent="0.3">
      <c r="A9" t="s">
        <v>106</v>
      </c>
      <c r="B9" t="s">
        <v>105</v>
      </c>
      <c r="E9" s="23">
        <v>7</v>
      </c>
      <c r="F9" s="23" t="s">
        <v>42</v>
      </c>
      <c r="G9" s="23" t="s">
        <v>62</v>
      </c>
    </row>
    <row r="10" spans="1:7" x14ac:dyDescent="0.3">
      <c r="A10" t="s">
        <v>12</v>
      </c>
      <c r="B10" t="s">
        <v>27</v>
      </c>
      <c r="E10" s="24">
        <v>8</v>
      </c>
      <c r="F10" s="24" t="s">
        <v>43</v>
      </c>
      <c r="G10" s="24" t="s">
        <v>63</v>
      </c>
    </row>
    <row r="11" spans="1:7" x14ac:dyDescent="0.3">
      <c r="A11" t="s">
        <v>107</v>
      </c>
      <c r="B11" t="s">
        <v>105</v>
      </c>
      <c r="E11" s="23">
        <v>9</v>
      </c>
      <c r="F11" s="23" t="s">
        <v>56</v>
      </c>
      <c r="G11" s="23" t="s">
        <v>64</v>
      </c>
    </row>
    <row r="12" spans="1:7" x14ac:dyDescent="0.3">
      <c r="A12" t="s">
        <v>10</v>
      </c>
      <c r="B12" t="s">
        <v>27</v>
      </c>
      <c r="E12" s="24">
        <v>10</v>
      </c>
      <c r="F12" s="24" t="s">
        <v>44</v>
      </c>
      <c r="G12" s="24" t="s">
        <v>65</v>
      </c>
    </row>
    <row r="13" spans="1:7" x14ac:dyDescent="0.3">
      <c r="A13" t="s">
        <v>108</v>
      </c>
      <c r="B13" t="s">
        <v>105</v>
      </c>
      <c r="E13" s="23">
        <v>11</v>
      </c>
      <c r="F13" s="23" t="s">
        <v>45</v>
      </c>
      <c r="G13" s="23" t="s">
        <v>66</v>
      </c>
    </row>
    <row r="14" spans="1:7" x14ac:dyDescent="0.3">
      <c r="A14" t="s">
        <v>109</v>
      </c>
      <c r="B14" t="s">
        <v>105</v>
      </c>
      <c r="E14" s="24">
        <v>12</v>
      </c>
      <c r="F14" s="24" t="s">
        <v>46</v>
      </c>
      <c r="G14" s="24" t="s">
        <v>67</v>
      </c>
    </row>
    <row r="15" spans="1:7" x14ac:dyDescent="0.3">
      <c r="A15" t="s">
        <v>126</v>
      </c>
      <c r="B15" t="s">
        <v>27</v>
      </c>
      <c r="E15" s="24">
        <v>13</v>
      </c>
      <c r="F15" s="23" t="s">
        <v>69</v>
      </c>
      <c r="G15" s="24" t="s">
        <v>70</v>
      </c>
    </row>
    <row r="16" spans="1:7" x14ac:dyDescent="0.3">
      <c r="A16" t="s">
        <v>144</v>
      </c>
      <c r="B16" t="s">
        <v>105</v>
      </c>
    </row>
    <row r="17" spans="1:2" x14ac:dyDescent="0.3">
      <c r="A17" t="s">
        <v>13</v>
      </c>
      <c r="B17" t="s">
        <v>27</v>
      </c>
    </row>
    <row r="18" spans="1:2" x14ac:dyDescent="0.3">
      <c r="A18" t="s">
        <v>11</v>
      </c>
      <c r="B18" t="s">
        <v>27</v>
      </c>
    </row>
    <row r="19" spans="1:2" x14ac:dyDescent="0.3">
      <c r="A19" t="s">
        <v>110</v>
      </c>
      <c r="B19" t="s">
        <v>105</v>
      </c>
    </row>
    <row r="20" spans="1:2" x14ac:dyDescent="0.3">
      <c r="A20" t="s">
        <v>131</v>
      </c>
      <c r="B20" t="s">
        <v>27</v>
      </c>
    </row>
    <row r="21" spans="1:2" x14ac:dyDescent="0.3">
      <c r="A21" t="s">
        <v>21</v>
      </c>
      <c r="B21" t="s">
        <v>27</v>
      </c>
    </row>
    <row r="22" spans="1:2" x14ac:dyDescent="0.3">
      <c r="A22" t="s">
        <v>111</v>
      </c>
      <c r="B22" t="s">
        <v>105</v>
      </c>
    </row>
    <row r="23" spans="1:2" x14ac:dyDescent="0.3">
      <c r="A23" t="s">
        <v>20</v>
      </c>
      <c r="B23" t="s">
        <v>27</v>
      </c>
    </row>
    <row r="24" spans="1:2" x14ac:dyDescent="0.3">
      <c r="A24" t="s">
        <v>15</v>
      </c>
      <c r="B24" t="s">
        <v>27</v>
      </c>
    </row>
    <row r="25" spans="1:2" x14ac:dyDescent="0.3">
      <c r="A25" t="s">
        <v>76</v>
      </c>
      <c r="B25" t="s">
        <v>28</v>
      </c>
    </row>
    <row r="26" spans="1:2" x14ac:dyDescent="0.3">
      <c r="A26" t="s">
        <v>114</v>
      </c>
      <c r="B26" t="s">
        <v>105</v>
      </c>
    </row>
    <row r="27" spans="1:2" x14ac:dyDescent="0.3">
      <c r="A27" t="s">
        <v>143</v>
      </c>
      <c r="B27" t="s">
        <v>105</v>
      </c>
    </row>
    <row r="28" spans="1:2" x14ac:dyDescent="0.3">
      <c r="A28" t="s">
        <v>14</v>
      </c>
      <c r="B28" t="s">
        <v>27</v>
      </c>
    </row>
    <row r="29" spans="1:2" x14ac:dyDescent="0.3">
      <c r="A29" t="s">
        <v>14</v>
      </c>
      <c r="B29" t="s">
        <v>113</v>
      </c>
    </row>
    <row r="30" spans="1:2" x14ac:dyDescent="0.3">
      <c r="A30" t="s">
        <v>142</v>
      </c>
      <c r="B30" t="s">
        <v>113</v>
      </c>
    </row>
    <row r="31" spans="1:2" x14ac:dyDescent="0.3">
      <c r="A31" t="s">
        <v>119</v>
      </c>
      <c r="B31" t="s">
        <v>27</v>
      </c>
    </row>
    <row r="32" spans="1:2" x14ac:dyDescent="0.3">
      <c r="A32" t="s">
        <v>120</v>
      </c>
      <c r="B32" t="s">
        <v>105</v>
      </c>
    </row>
    <row r="33" spans="1:2" x14ac:dyDescent="0.3">
      <c r="A33" t="s">
        <v>19</v>
      </c>
      <c r="B33" t="s">
        <v>27</v>
      </c>
    </row>
    <row r="34" spans="1:2" x14ac:dyDescent="0.3">
      <c r="A34" t="s">
        <v>128</v>
      </c>
      <c r="B34" t="s">
        <v>105</v>
      </c>
    </row>
    <row r="35" spans="1:2" x14ac:dyDescent="0.3">
      <c r="A35" t="s">
        <v>118</v>
      </c>
      <c r="B35" t="s">
        <v>105</v>
      </c>
    </row>
    <row r="36" spans="1:2" x14ac:dyDescent="0.3">
      <c r="A36" t="s">
        <v>129</v>
      </c>
      <c r="B36" t="s">
        <v>28</v>
      </c>
    </row>
    <row r="37" spans="1:2" x14ac:dyDescent="0.3">
      <c r="A37" t="s">
        <v>139</v>
      </c>
      <c r="B37" t="s">
        <v>105</v>
      </c>
    </row>
    <row r="38" spans="1:2" x14ac:dyDescent="0.3">
      <c r="A38" t="s">
        <v>9</v>
      </c>
      <c r="B38" t="s">
        <v>28</v>
      </c>
    </row>
    <row r="39" spans="1:2" x14ac:dyDescent="0.3">
      <c r="A39" t="s">
        <v>121</v>
      </c>
      <c r="B39" t="s">
        <v>105</v>
      </c>
    </row>
    <row r="40" spans="1:2" x14ac:dyDescent="0.3">
      <c r="A40" t="s">
        <v>122</v>
      </c>
      <c r="B40" t="s">
        <v>28</v>
      </c>
    </row>
    <row r="41" spans="1:2" x14ac:dyDescent="0.3">
      <c r="A41" t="s">
        <v>22</v>
      </c>
      <c r="B41" t="s">
        <v>27</v>
      </c>
    </row>
    <row r="42" spans="1:2" x14ac:dyDescent="0.3">
      <c r="A42" t="s">
        <v>116</v>
      </c>
      <c r="B42" t="s">
        <v>105</v>
      </c>
    </row>
    <row r="43" spans="1:2" x14ac:dyDescent="0.3">
      <c r="A43" t="s">
        <v>115</v>
      </c>
      <c r="B43" t="s">
        <v>105</v>
      </c>
    </row>
    <row r="44" spans="1:2" x14ac:dyDescent="0.3">
      <c r="A44" t="s">
        <v>117</v>
      </c>
      <c r="B44" t="s">
        <v>105</v>
      </c>
    </row>
    <row r="45" spans="1:2" x14ac:dyDescent="0.3">
      <c r="A45" t="s">
        <v>123</v>
      </c>
      <c r="B45" t="s">
        <v>105</v>
      </c>
    </row>
    <row r="46" spans="1:2" x14ac:dyDescent="0.3">
      <c r="A46" t="s">
        <v>16</v>
      </c>
      <c r="B46" t="s">
        <v>27</v>
      </c>
    </row>
    <row r="47" spans="1:2" x14ac:dyDescent="0.3">
      <c r="A47" t="s">
        <v>138</v>
      </c>
      <c r="B47" t="s">
        <v>105</v>
      </c>
    </row>
    <row r="48" spans="1:2" x14ac:dyDescent="0.3">
      <c r="A48" t="s">
        <v>132</v>
      </c>
      <c r="B48" t="s">
        <v>27</v>
      </c>
    </row>
    <row r="49" spans="1:2" x14ac:dyDescent="0.3">
      <c r="A49" t="s">
        <v>51</v>
      </c>
      <c r="B49" t="s">
        <v>28</v>
      </c>
    </row>
    <row r="50" spans="1:2" x14ac:dyDescent="0.3">
      <c r="A50" t="s">
        <v>130</v>
      </c>
      <c r="B50" t="s">
        <v>27</v>
      </c>
    </row>
    <row r="51" spans="1:2" x14ac:dyDescent="0.3">
      <c r="A51" t="s">
        <v>124</v>
      </c>
      <c r="B51" t="s">
        <v>105</v>
      </c>
    </row>
    <row r="52" spans="1:2" x14ac:dyDescent="0.3">
      <c r="A52" t="s">
        <v>125</v>
      </c>
      <c r="B52" t="s">
        <v>27</v>
      </c>
    </row>
    <row r="53" spans="1:2" x14ac:dyDescent="0.3">
      <c r="A53" t="s">
        <v>145</v>
      </c>
      <c r="B53" t="s">
        <v>113</v>
      </c>
    </row>
    <row r="54" spans="1:2" x14ac:dyDescent="0.3">
      <c r="A54" t="s">
        <v>146</v>
      </c>
      <c r="B54" t="s">
        <v>105</v>
      </c>
    </row>
    <row r="55" spans="1:2" x14ac:dyDescent="0.3">
      <c r="A55" t="s">
        <v>150</v>
      </c>
      <c r="B55" t="s">
        <v>105</v>
      </c>
    </row>
    <row r="56" spans="1:2" ht="18" thickBot="1" x14ac:dyDescent="0.4">
      <c r="A56" s="10" t="s">
        <v>77</v>
      </c>
    </row>
    <row r="57" spans="1:2" ht="15" thickTop="1" x14ac:dyDescent="0.3">
      <c r="A57" s="16" t="s">
        <v>47</v>
      </c>
    </row>
    <row r="58" spans="1:2" x14ac:dyDescent="0.3">
      <c r="A58" s="18" t="s">
        <v>8</v>
      </c>
    </row>
    <row r="59" spans="1:2" x14ac:dyDescent="0.3">
      <c r="A59" s="18" t="s">
        <v>12</v>
      </c>
    </row>
    <row r="60" spans="1:2" x14ac:dyDescent="0.3">
      <c r="A60" s="18" t="s">
        <v>10</v>
      </c>
    </row>
    <row r="61" spans="1:2" x14ac:dyDescent="0.3">
      <c r="A61" s="18" t="s">
        <v>11</v>
      </c>
    </row>
    <row r="62" spans="1:2" x14ac:dyDescent="0.3">
      <c r="A62" s="18" t="s">
        <v>20</v>
      </c>
    </row>
    <row r="63" spans="1:2" x14ac:dyDescent="0.3">
      <c r="A63" s="18" t="s">
        <v>15</v>
      </c>
    </row>
    <row r="64" spans="1:2" x14ac:dyDescent="0.3">
      <c r="A64" s="18" t="s">
        <v>14</v>
      </c>
    </row>
    <row r="65" spans="1:1" x14ac:dyDescent="0.3">
      <c r="A65" s="18" t="s">
        <v>18</v>
      </c>
    </row>
    <row r="66" spans="1:1" x14ac:dyDescent="0.3">
      <c r="A66" s="18" t="s">
        <v>19</v>
      </c>
    </row>
    <row r="67" spans="1:1" x14ac:dyDescent="0.3">
      <c r="A67" s="18" t="s">
        <v>9</v>
      </c>
    </row>
    <row r="68" spans="1:1" x14ac:dyDescent="0.3">
      <c r="A68" s="18" t="s">
        <v>16</v>
      </c>
    </row>
  </sheetData>
  <sortState xmlns:xlrd2="http://schemas.microsoft.com/office/spreadsheetml/2017/richdata2" ref="A3:A64">
    <sortCondition ref="A64"/>
  </sortState>
  <pageMargins left="0.7" right="0.7" top="0.75" bottom="0.75" header="0.3" footer="0.3"/>
  <pageSetup paperSize="9" orientation="portrait" horizontalDpi="360" verticalDpi="360" r:id="rId2"/>
  <headerFooter>
    <oddHeader>&amp;CMotcombe PC</oddHeader>
  </headerFooter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B19C-AD02-4F25-BC83-B55944C27692}">
  <dimension ref="B2:J9"/>
  <sheetViews>
    <sheetView view="pageLayout" zoomScaleNormal="100" workbookViewId="0">
      <selection activeCell="E5" sqref="E5"/>
    </sheetView>
  </sheetViews>
  <sheetFormatPr defaultRowHeight="14.4" x14ac:dyDescent="0.3"/>
  <cols>
    <col min="4" max="4" width="11.109375" customWidth="1"/>
    <col min="5" max="5" width="12.109375" customWidth="1"/>
    <col min="6" max="6" width="13.109375" customWidth="1"/>
    <col min="9" max="9" width="10.44140625" bestFit="1" customWidth="1"/>
    <col min="10" max="10" width="11.33203125" customWidth="1"/>
  </cols>
  <sheetData>
    <row r="2" spans="2:10" ht="17.399999999999999" x14ac:dyDescent="0.35">
      <c r="B2" s="35" t="s">
        <v>74</v>
      </c>
      <c r="C2" s="36"/>
      <c r="D2" s="37">
        <v>44287</v>
      </c>
      <c r="E2" s="38" t="s">
        <v>73</v>
      </c>
      <c r="F2" s="39">
        <v>44651</v>
      </c>
    </row>
    <row r="3" spans="2:10" ht="18" thickBot="1" x14ac:dyDescent="0.4">
      <c r="I3" s="30" t="s">
        <v>78</v>
      </c>
      <c r="J3" s="30" t="s">
        <v>80</v>
      </c>
    </row>
    <row r="4" spans="2:10" ht="18.600000000000001" thickTop="1" thickBot="1" x14ac:dyDescent="0.4">
      <c r="B4" s="40" t="s">
        <v>71</v>
      </c>
      <c r="C4" s="41"/>
      <c r="D4" s="42" t="s">
        <v>72</v>
      </c>
      <c r="E4" s="41" t="s">
        <v>38</v>
      </c>
      <c r="F4" s="43" t="str">
        <f>"Period "&amp; MATCH(E4,ddMonths,0)</f>
        <v>Period 1</v>
      </c>
      <c r="I4" s="31" t="s">
        <v>79</v>
      </c>
      <c r="J4" s="33">
        <f>INDEX(Periods13[MonthNo],MATCH(E4,ddMonths,0))</f>
        <v>1</v>
      </c>
    </row>
    <row r="5" spans="2:10" ht="15" thickTop="1" x14ac:dyDescent="0.3">
      <c r="B5" s="44"/>
      <c r="C5" s="45"/>
      <c r="D5" s="46" t="s">
        <v>73</v>
      </c>
      <c r="E5" s="47" t="s">
        <v>46</v>
      </c>
      <c r="F5" s="48" t="str">
        <f>"Period "&amp; MATCH(E5,ddMonths,0)</f>
        <v>Period 12</v>
      </c>
      <c r="I5" s="32">
        <f>EOMONTH(D2,J5-1)</f>
        <v>44651</v>
      </c>
      <c r="J5" s="34">
        <f>INDEX(Periods13[MonthNo],MATCH(E5,ddMonths,0))</f>
        <v>12</v>
      </c>
    </row>
    <row r="8" spans="2:10" ht="18" thickBot="1" x14ac:dyDescent="0.4">
      <c r="B8" s="40" t="s">
        <v>34</v>
      </c>
      <c r="F8" s="50">
        <v>21944.400000000001</v>
      </c>
    </row>
    <row r="9" spans="2:10" ht="15" thickTop="1" x14ac:dyDescent="0.3"/>
  </sheetData>
  <dataValidations count="1">
    <dataValidation type="list" allowBlank="1" showInputMessage="1" showErrorMessage="1" sqref="E4:E5" xr:uid="{2635ECB9-5D62-472A-80CC-05D52D9E5B6C}">
      <formula1>ddMonths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&amp;CWest Stour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Transactions</vt:lpstr>
      <vt:lpstr>Sheet2</vt:lpstr>
      <vt:lpstr>Bank Reconciliation</vt:lpstr>
      <vt:lpstr>Management Account</vt:lpstr>
      <vt:lpstr>Budget 2022-2023</vt:lpstr>
      <vt:lpstr>Sheet1</vt:lpstr>
      <vt:lpstr>Categories List</vt:lpstr>
      <vt:lpstr>Parameters</vt:lpstr>
      <vt:lpstr>BankStatementBalance</vt:lpstr>
      <vt:lpstr>dbTable24</vt:lpstr>
      <vt:lpstr>ddMonths</vt:lpstr>
      <vt:lpstr>EndOfPeriod</vt:lpstr>
      <vt:lpstr>'Management Account'!Print_Area</vt:lpstr>
      <vt:lpstr>Transactions!Print_Area</vt:lpstr>
      <vt:lpstr>YearEnd</vt:lpstr>
      <vt:lpstr>YearStart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2022-04-05T11:52:53Z</cp:lastPrinted>
  <dcterms:created xsi:type="dcterms:W3CDTF">2019-05-22T18:40:43Z</dcterms:created>
  <dcterms:modified xsi:type="dcterms:W3CDTF">2022-04-05T11:55:44Z</dcterms:modified>
</cp:coreProperties>
</file>